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юджет 2024-2026\Проект в ДСГО (1 чт.)\"/>
    </mc:Choice>
  </mc:AlternateContent>
  <bookViews>
    <workbookView xWindow="-120" yWindow="-120" windowWidth="29040" windowHeight="15840" activeTab="1"/>
  </bookViews>
  <sheets>
    <sheet name="Дх " sheetId="20" r:id="rId1"/>
    <sheet name="МП " sheetId="17" r:id="rId2"/>
    <sheet name="вед. " sheetId="14" r:id="rId3"/>
    <sheet name="источн" sheetId="19" r:id="rId4"/>
    <sheet name="госполномоч." sheetId="21" r:id="rId5"/>
    <sheet name="займы" sheetId="22" r:id="rId6"/>
    <sheet name="гарантии" sheetId="23" r:id="rId7"/>
  </sheets>
  <definedNames>
    <definedName name="_xlnm._FilterDatabase" localSheetId="2" hidden="1">'вед. '!$A$12:$H$1052</definedName>
    <definedName name="_xlnm._FilterDatabase" localSheetId="1" hidden="1">'МП '!$A$11:$F$583</definedName>
    <definedName name="APPT" localSheetId="2">'вед. '!$A$20</definedName>
    <definedName name="FIO" localSheetId="2">'вед. '!#REF!</definedName>
    <definedName name="LAST_CELL" localSheetId="2">'вед. '!#REF!</definedName>
    <definedName name="SIGN" localSheetId="2">'вед. '!$A$20:$E$21</definedName>
    <definedName name="_xlnm.Print_Titles" localSheetId="2">'вед. '!$9:$11</definedName>
    <definedName name="_xlnm.Print_Titles" localSheetId="4">госполномоч.!$9:$10</definedName>
    <definedName name="_xlnm.Print_Titles" localSheetId="0">'Дх '!$9:$10</definedName>
    <definedName name="_xlnm.Print_Titles" localSheetId="1">'МП '!$9:$10</definedName>
  </definedNames>
  <calcPr calcId="152511"/>
</workbook>
</file>

<file path=xl/calcChain.xml><?xml version="1.0" encoding="utf-8"?>
<calcChain xmlns="http://schemas.openxmlformats.org/spreadsheetml/2006/main">
  <c r="G319" i="14" l="1"/>
  <c r="H319" i="14"/>
  <c r="F319" i="14"/>
  <c r="G316" i="14"/>
  <c r="H316" i="14"/>
  <c r="F316" i="14"/>
  <c r="G37" i="14"/>
  <c r="H37" i="14"/>
  <c r="F37" i="14"/>
  <c r="G154" i="14"/>
  <c r="H154" i="14"/>
  <c r="F154" i="14"/>
  <c r="E319" i="17"/>
  <c r="F319" i="17"/>
  <c r="D319" i="17"/>
  <c r="E322" i="17"/>
  <c r="F322" i="17"/>
  <c r="D322" i="17"/>
  <c r="E532" i="17"/>
  <c r="F532" i="17"/>
  <c r="D532" i="17"/>
  <c r="H375" i="14" l="1"/>
  <c r="G375" i="14"/>
  <c r="F375" i="14"/>
  <c r="F383" i="14"/>
  <c r="E572" i="17"/>
  <c r="F572" i="17"/>
  <c r="D572" i="17"/>
  <c r="D409" i="17"/>
  <c r="C18" i="19" l="1"/>
  <c r="G392" i="14" l="1"/>
  <c r="G390" i="14"/>
  <c r="F365" i="14"/>
  <c r="F363" i="14"/>
  <c r="G389" i="14" l="1"/>
  <c r="D18" i="19"/>
  <c r="E18" i="19"/>
  <c r="F55" i="20" l="1"/>
  <c r="E55" i="20"/>
  <c r="D55" i="20"/>
  <c r="F50" i="20"/>
  <c r="F49" i="20" s="1"/>
  <c r="E50" i="20"/>
  <c r="D50" i="20"/>
  <c r="E49" i="20"/>
  <c r="F45" i="20"/>
  <c r="E45" i="20"/>
  <c r="D45" i="20"/>
  <c r="F39" i="20"/>
  <c r="E39" i="20"/>
  <c r="D39" i="20"/>
  <c r="F36" i="20"/>
  <c r="E36" i="20"/>
  <c r="D36" i="20"/>
  <c r="F34" i="20"/>
  <c r="E34" i="20"/>
  <c r="D34" i="20"/>
  <c r="F26" i="20"/>
  <c r="E26" i="20"/>
  <c r="D26" i="20"/>
  <c r="F23" i="20"/>
  <c r="E23" i="20"/>
  <c r="D23" i="20"/>
  <c r="F20" i="20"/>
  <c r="E20" i="20"/>
  <c r="D20" i="20"/>
  <c r="F16" i="20"/>
  <c r="E16" i="20"/>
  <c r="D16" i="20"/>
  <c r="F13" i="20"/>
  <c r="F12" i="20" s="1"/>
  <c r="E13" i="20"/>
  <c r="E12" i="20" s="1"/>
  <c r="D11" i="20" l="1"/>
  <c r="F11" i="20"/>
  <c r="D49" i="20"/>
  <c r="D57" i="20"/>
  <c r="D59" i="20"/>
  <c r="D61" i="20" s="1"/>
  <c r="E11" i="20"/>
  <c r="F576" i="17"/>
  <c r="E355" i="17"/>
  <c r="F355" i="17"/>
  <c r="D355" i="17"/>
  <c r="E57" i="20" l="1"/>
  <c r="E59" i="20"/>
  <c r="E61" i="20" s="1"/>
  <c r="F57" i="20"/>
  <c r="F59" i="20"/>
  <c r="F61" i="20" s="1"/>
  <c r="C11" i="21"/>
  <c r="D11" i="21"/>
  <c r="B11" i="21"/>
  <c r="D23" i="17" l="1"/>
  <c r="D446" i="17" l="1"/>
  <c r="D464" i="17"/>
  <c r="D458" i="17"/>
  <c r="D312" i="17"/>
  <c r="D310" i="17"/>
  <c r="F433" i="14"/>
  <c r="D124" i="17" l="1"/>
  <c r="F272" i="14"/>
  <c r="F271" i="14" s="1"/>
  <c r="F270" i="14" s="1"/>
  <c r="F522" i="14" l="1"/>
  <c r="F516" i="14"/>
  <c r="F630" i="14"/>
  <c r="F70" i="17" l="1"/>
  <c r="F165" i="17" l="1"/>
  <c r="E165" i="17"/>
  <c r="D165" i="17"/>
  <c r="H682" i="14"/>
  <c r="G682" i="14"/>
  <c r="F682" i="14"/>
  <c r="H657" i="14"/>
  <c r="G657" i="14"/>
  <c r="F657" i="14"/>
  <c r="F159" i="17"/>
  <c r="E159" i="17"/>
  <c r="D159" i="17"/>
  <c r="H835" i="14"/>
  <c r="G835" i="14"/>
  <c r="F835" i="14"/>
  <c r="G517" i="14"/>
  <c r="H517" i="14"/>
  <c r="F517" i="14"/>
  <c r="F246" i="14"/>
  <c r="F245" i="14" s="1"/>
  <c r="D350" i="17"/>
  <c r="D346" i="17"/>
  <c r="F251" i="14"/>
  <c r="D453" i="17" l="1"/>
  <c r="D451" i="17"/>
  <c r="E72" i="17" l="1"/>
  <c r="F568" i="17"/>
  <c r="E568" i="17"/>
  <c r="D568" i="17"/>
  <c r="F499" i="17"/>
  <c r="E365" i="17"/>
  <c r="F365" i="17"/>
  <c r="D365" i="17"/>
  <c r="F393" i="17"/>
  <c r="E393" i="17"/>
  <c r="D393" i="17"/>
  <c r="D327" i="17"/>
  <c r="F89" i="17"/>
  <c r="E89" i="17"/>
  <c r="D89" i="17"/>
  <c r="F55" i="17"/>
  <c r="E55" i="17"/>
  <c r="D55" i="17"/>
  <c r="E371" i="17"/>
  <c r="F371" i="17"/>
  <c r="D371" i="17"/>
  <c r="E421" i="17"/>
  <c r="F421" i="17"/>
  <c r="D421" i="17"/>
  <c r="F544" i="17"/>
  <c r="E544" i="17"/>
  <c r="D544" i="17"/>
  <c r="F496" i="17"/>
  <c r="E496" i="17"/>
  <c r="D496" i="17"/>
  <c r="F495" i="17"/>
  <c r="E495" i="17"/>
  <c r="D495" i="17"/>
  <c r="F71" i="17"/>
  <c r="E71" i="17"/>
  <c r="D71" i="17"/>
  <c r="E70" i="17"/>
  <c r="D70" i="17"/>
  <c r="F76" i="17"/>
  <c r="F75" i="17" s="1"/>
  <c r="E76" i="17"/>
  <c r="E75" i="17" s="1"/>
  <c r="D76" i="17"/>
  <c r="D75" i="17" s="1"/>
  <c r="F539" i="17"/>
  <c r="E539" i="17"/>
  <c r="D539" i="17"/>
  <c r="E434" i="17"/>
  <c r="F434" i="17"/>
  <c r="D434" i="17"/>
  <c r="F438" i="17"/>
  <c r="E438" i="17"/>
  <c r="D438" i="17"/>
  <c r="D430" i="17"/>
  <c r="D428" i="17"/>
  <c r="D417" i="17"/>
  <c r="D416" i="17" s="1"/>
  <c r="D415" i="17"/>
  <c r="D414" i="17" s="1"/>
  <c r="F977" i="14"/>
  <c r="D413" i="17"/>
  <c r="D412" i="17" s="1"/>
  <c r="F975" i="14"/>
  <c r="D403" i="17"/>
  <c r="F199" i="17"/>
  <c r="E199" i="17"/>
  <c r="D199" i="17"/>
  <c r="D425" i="17"/>
  <c r="F195" i="17"/>
  <c r="E195" i="17"/>
  <c r="D195" i="17"/>
  <c r="F178" i="17"/>
  <c r="F177" i="17" s="1"/>
  <c r="E178" i="17"/>
  <c r="E177" i="17" s="1"/>
  <c r="D178" i="17"/>
  <c r="D177" i="17" s="1"/>
  <c r="F93" i="17"/>
  <c r="E93" i="17"/>
  <c r="D93" i="17"/>
  <c r="F139" i="17"/>
  <c r="E139" i="17"/>
  <c r="D139" i="17"/>
  <c r="F137" i="17"/>
  <c r="E137" i="17"/>
  <c r="D137" i="17"/>
  <c r="D135" i="17"/>
  <c r="D133" i="17"/>
  <c r="E108" i="17"/>
  <c r="E106" i="17"/>
  <c r="E103" i="17"/>
  <c r="D103" i="17"/>
  <c r="D101" i="17"/>
  <c r="D113" i="17"/>
  <c r="D111" i="17"/>
  <c r="E91" i="17"/>
  <c r="F91" i="17"/>
  <c r="D91" i="17"/>
  <c r="F145" i="17"/>
  <c r="E145" i="17"/>
  <c r="D145" i="17"/>
  <c r="D115" i="17"/>
  <c r="F126" i="17"/>
  <c r="E126" i="17"/>
  <c r="D126" i="17"/>
  <c r="F119" i="17"/>
  <c r="E119" i="17"/>
  <c r="D119" i="17"/>
  <c r="F72" i="17"/>
  <c r="D72" i="17"/>
  <c r="F73" i="17"/>
  <c r="E73" i="17"/>
  <c r="D73" i="17"/>
  <c r="F181" i="17"/>
  <c r="F180" i="17" s="1"/>
  <c r="E181" i="17"/>
  <c r="E180" i="17" s="1"/>
  <c r="D181" i="17"/>
  <c r="D180" i="17" s="1"/>
  <c r="F64" i="17"/>
  <c r="E64" i="17"/>
  <c r="D64" i="17"/>
  <c r="F52" i="17"/>
  <c r="E52" i="17"/>
  <c r="D52" i="17"/>
  <c r="F50" i="17"/>
  <c r="E50" i="17"/>
  <c r="D50" i="17"/>
  <c r="F217" i="17"/>
  <c r="F216" i="17" s="1"/>
  <c r="E217" i="17"/>
  <c r="E216" i="17" s="1"/>
  <c r="D217" i="17"/>
  <c r="D216" i="17" s="1"/>
  <c r="F84" i="17"/>
  <c r="F83" i="17" s="1"/>
  <c r="E84" i="17"/>
  <c r="E83" i="17" s="1"/>
  <c r="D84" i="17"/>
  <c r="D83" i="17" s="1"/>
  <c r="F59" i="17"/>
  <c r="E59" i="17"/>
  <c r="D59" i="17"/>
  <c r="D22" i="17"/>
  <c r="F20" i="17"/>
  <c r="E20" i="17"/>
  <c r="D20" i="17"/>
  <c r="F214" i="17"/>
  <c r="E214" i="17"/>
  <c r="D214" i="17"/>
  <c r="F74" i="17"/>
  <c r="E74" i="17"/>
  <c r="D74" i="17"/>
  <c r="F18" i="17"/>
  <c r="E18" i="17"/>
  <c r="D18" i="17"/>
  <c r="D253" i="17"/>
  <c r="D418" i="17"/>
  <c r="E409" i="17"/>
  <c r="E408" i="17" s="1"/>
  <c r="D408" i="17"/>
  <c r="F397" i="17"/>
  <c r="E397" i="17"/>
  <c r="D397" i="17"/>
  <c r="E398" i="17"/>
  <c r="D398" i="17"/>
  <c r="F547" i="17"/>
  <c r="E547" i="17"/>
  <c r="D547" i="17"/>
  <c r="F148" i="17"/>
  <c r="F147" i="17" s="1"/>
  <c r="E148" i="17"/>
  <c r="E147" i="17" s="1"/>
  <c r="D148" i="17"/>
  <c r="D147" i="17" s="1"/>
  <c r="F549" i="17"/>
  <c r="E549" i="17"/>
  <c r="D549" i="17"/>
  <c r="F237" i="17"/>
  <c r="E237" i="17"/>
  <c r="D237" i="17"/>
  <c r="D42" i="17"/>
  <c r="F40" i="17"/>
  <c r="E40" i="17"/>
  <c r="D40" i="17"/>
  <c r="D38" i="17"/>
  <c r="F36" i="17"/>
  <c r="E36" i="17"/>
  <c r="D36" i="17"/>
  <c r="D308" i="17"/>
  <c r="F369" i="17"/>
  <c r="E369" i="17"/>
  <c r="D369" i="17"/>
  <c r="D305" i="17"/>
  <c r="D303" i="17"/>
  <c r="E301" i="17"/>
  <c r="D301" i="17"/>
  <c r="F298" i="17"/>
  <c r="E298" i="17"/>
  <c r="D298" i="17"/>
  <c r="F296" i="17"/>
  <c r="E296" i="17"/>
  <c r="D296" i="17"/>
  <c r="F294" i="17"/>
  <c r="E294" i="17"/>
  <c r="D294" i="17"/>
  <c r="E341" i="17"/>
  <c r="E339" i="17"/>
  <c r="E333" i="17"/>
  <c r="E332" i="17" s="1"/>
  <c r="E331" i="17" s="1"/>
  <c r="D333" i="17"/>
  <c r="D332" i="17" s="1"/>
  <c r="D331" i="17" s="1"/>
  <c r="D325" i="17"/>
  <c r="D329" i="17"/>
  <c r="D287" i="17"/>
  <c r="F129" i="17"/>
  <c r="F128" i="17" s="1"/>
  <c r="E129" i="17"/>
  <c r="E128" i="17" s="1"/>
  <c r="D129" i="17"/>
  <c r="D128" i="17" s="1"/>
  <c r="E361" i="17"/>
  <c r="E359" i="17"/>
  <c r="E352" i="17"/>
  <c r="E349" i="17" s="1"/>
  <c r="F352" i="17"/>
  <c r="F349" i="17" s="1"/>
  <c r="D352" i="17"/>
  <c r="D349" i="17" s="1"/>
  <c r="F201" i="17"/>
  <c r="F200" i="17" s="1"/>
  <c r="E201" i="17"/>
  <c r="E200" i="17" s="1"/>
  <c r="D201" i="17"/>
  <c r="D200" i="17" s="1"/>
  <c r="F238" i="17"/>
  <c r="E238" i="17"/>
  <c r="D238" i="17"/>
  <c r="F236" i="17"/>
  <c r="E236" i="17"/>
  <c r="D236" i="17"/>
  <c r="D118" i="17" l="1"/>
  <c r="E118" i="17"/>
  <c r="D100" i="17"/>
  <c r="D427" i="17"/>
  <c r="F118" i="17"/>
  <c r="D132" i="17"/>
  <c r="D321" i="17"/>
  <c r="D110" i="17"/>
  <c r="D117" i="17"/>
  <c r="D35" i="17"/>
  <c r="E105" i="17"/>
  <c r="E132" i="17"/>
  <c r="F132" i="17"/>
  <c r="F35" i="17"/>
  <c r="D300" i="17"/>
  <c r="E35" i="17"/>
  <c r="D307" i="17"/>
  <c r="D293" i="17"/>
  <c r="E358" i="17"/>
  <c r="E293" i="17"/>
  <c r="E338" i="17"/>
  <c r="F293" i="17"/>
  <c r="E300" i="17"/>
  <c r="F580" i="17" l="1"/>
  <c r="D580" i="17"/>
  <c r="E500" i="17"/>
  <c r="E499" i="17" s="1"/>
  <c r="D500" i="17"/>
  <c r="D499" i="17" s="1"/>
  <c r="E564" i="17"/>
  <c r="F564" i="17"/>
  <c r="D564" i="17"/>
  <c r="F563" i="17"/>
  <c r="E563" i="17"/>
  <c r="D563" i="17"/>
  <c r="F571" i="17"/>
  <c r="E571" i="17"/>
  <c r="D571" i="17"/>
  <c r="F562" i="17" l="1"/>
  <c r="F561" i="17" s="1"/>
  <c r="E562" i="17"/>
  <c r="E561" i="17" s="1"/>
  <c r="D562" i="17"/>
  <c r="D561" i="17" s="1"/>
  <c r="G888" i="14" l="1"/>
  <c r="H888" i="14"/>
  <c r="F888" i="14"/>
  <c r="F999" i="14"/>
  <c r="G981" i="14"/>
  <c r="H981" i="14"/>
  <c r="F981" i="14"/>
  <c r="F958" i="14"/>
  <c r="F957" i="14" s="1"/>
  <c r="F956" i="14" s="1"/>
  <c r="F955" i="14" s="1"/>
  <c r="F954" i="14" s="1"/>
  <c r="H971" i="14" l="1"/>
  <c r="G971" i="14"/>
  <c r="F971" i="14"/>
  <c r="F978" i="14"/>
  <c r="G969" i="14"/>
  <c r="H969" i="14"/>
  <c r="F969" i="14"/>
  <c r="H933" i="14"/>
  <c r="H932" i="14" s="1"/>
  <c r="H931" i="14" s="1"/>
  <c r="H930" i="14" s="1"/>
  <c r="G933" i="14"/>
  <c r="G932" i="14" s="1"/>
  <c r="G931" i="14" s="1"/>
  <c r="G930" i="14" s="1"/>
  <c r="F933" i="14"/>
  <c r="F932" i="14" s="1"/>
  <c r="F931" i="14" s="1"/>
  <c r="F930" i="14" s="1"/>
  <c r="G904" i="14"/>
  <c r="G903" i="14" s="1"/>
  <c r="H904" i="14"/>
  <c r="H903" i="14" s="1"/>
  <c r="F904" i="14"/>
  <c r="F903" i="14" s="1"/>
  <c r="G882" i="14"/>
  <c r="G853" i="14"/>
  <c r="F853" i="14"/>
  <c r="H851" i="14"/>
  <c r="G851" i="14"/>
  <c r="F851" i="14"/>
  <c r="G856" i="14"/>
  <c r="F846" i="14"/>
  <c r="F864" i="14"/>
  <c r="F862" i="14"/>
  <c r="G841" i="14"/>
  <c r="H841" i="14"/>
  <c r="F841" i="14"/>
  <c r="G830" i="14"/>
  <c r="H830" i="14"/>
  <c r="F830" i="14"/>
  <c r="H822" i="14"/>
  <c r="H821" i="14" s="1"/>
  <c r="G822" i="14"/>
  <c r="G821" i="14" s="1"/>
  <c r="F822" i="14"/>
  <c r="F821" i="14" s="1"/>
  <c r="H850" i="14" l="1"/>
  <c r="F850" i="14"/>
  <c r="G850" i="14"/>
  <c r="F812" i="14" l="1"/>
  <c r="F811" i="14" s="1"/>
  <c r="F810" i="14" s="1"/>
  <c r="G805" i="14"/>
  <c r="H805" i="14"/>
  <c r="F805" i="14"/>
  <c r="G800" i="14" l="1"/>
  <c r="H800" i="14"/>
  <c r="F800" i="14"/>
  <c r="G754" i="14"/>
  <c r="H754" i="14"/>
  <c r="F754" i="14"/>
  <c r="H713" i="14" l="1"/>
  <c r="H712" i="14" s="1"/>
  <c r="H711" i="14" s="1"/>
  <c r="H710" i="14" s="1"/>
  <c r="G713" i="14"/>
  <c r="G712" i="14" s="1"/>
  <c r="G711" i="14" s="1"/>
  <c r="G710" i="14" s="1"/>
  <c r="F713" i="14"/>
  <c r="F712" i="14" s="1"/>
  <c r="F711" i="14" s="1"/>
  <c r="F710" i="14" s="1"/>
  <c r="H702" i="14"/>
  <c r="H701" i="14" s="1"/>
  <c r="H700" i="14" s="1"/>
  <c r="H699" i="14" s="1"/>
  <c r="G702" i="14"/>
  <c r="G701" i="14" s="1"/>
  <c r="G700" i="14" s="1"/>
  <c r="G699" i="14" s="1"/>
  <c r="F702" i="14"/>
  <c r="F701" i="14" s="1"/>
  <c r="F700" i="14" s="1"/>
  <c r="F699" i="14" s="1"/>
  <c r="F677" i="14"/>
  <c r="G71" i="14" l="1"/>
  <c r="H71" i="14"/>
  <c r="F71" i="14"/>
  <c r="F440" i="14" l="1"/>
  <c r="F439" i="14" s="1"/>
  <c r="H423" i="14" l="1"/>
  <c r="H422" i="14" s="1"/>
  <c r="G423" i="14"/>
  <c r="G422" i="14" s="1"/>
  <c r="G420" i="14"/>
  <c r="H420" i="14"/>
  <c r="H418" i="14"/>
  <c r="G418" i="14"/>
  <c r="F423" i="14"/>
  <c r="F422" i="14" s="1"/>
  <c r="F420" i="14"/>
  <c r="F418" i="14"/>
  <c r="H234" i="14"/>
  <c r="H233" i="14" s="1"/>
  <c r="H232" i="14" s="1"/>
  <c r="G234" i="14"/>
  <c r="G233" i="14" s="1"/>
  <c r="G232" i="14" s="1"/>
  <c r="F234" i="14"/>
  <c r="F233" i="14" s="1"/>
  <c r="F232" i="14" s="1"/>
  <c r="F230" i="14"/>
  <c r="F229" i="14" s="1"/>
  <c r="F228" i="14" s="1"/>
  <c r="F417" i="14" l="1"/>
  <c r="F416" i="14" s="1"/>
  <c r="F415" i="14" s="1"/>
  <c r="F414" i="14" s="1"/>
  <c r="G417" i="14"/>
  <c r="G416" i="14" s="1"/>
  <c r="G415" i="14" s="1"/>
  <c r="G414" i="14" s="1"/>
  <c r="H417" i="14"/>
  <c r="H416" i="14" s="1"/>
  <c r="H415" i="14" s="1"/>
  <c r="H414" i="14" s="1"/>
  <c r="F227" i="14"/>
  <c r="F226" i="14" s="1"/>
  <c r="G230" i="14"/>
  <c r="G229" i="14" s="1"/>
  <c r="G228" i="14" s="1"/>
  <c r="G227" i="14" s="1"/>
  <c r="G226" i="14" s="1"/>
  <c r="H230" i="14"/>
  <c r="H229" i="14" s="1"/>
  <c r="H228" i="14" s="1"/>
  <c r="H227" i="14" s="1"/>
  <c r="H226" i="14" s="1"/>
  <c r="G498" i="14" l="1"/>
  <c r="F498" i="14"/>
  <c r="F497" i="14" s="1"/>
  <c r="F496" i="14" s="1"/>
  <c r="F495" i="14" s="1"/>
  <c r="F494" i="14" s="1"/>
  <c r="G497" i="14" l="1"/>
  <c r="G496" i="14" s="1"/>
  <c r="G495" i="14" s="1"/>
  <c r="G494" i="14" s="1"/>
  <c r="G858" i="14"/>
  <c r="G855" i="14" s="1"/>
  <c r="F549" i="14" l="1"/>
  <c r="F784" i="14" l="1"/>
  <c r="F545" i="14"/>
  <c r="F976" i="14" l="1"/>
  <c r="F987" i="14"/>
  <c r="F989" i="14"/>
  <c r="F256" i="14"/>
  <c r="G256" i="14"/>
  <c r="H256" i="14"/>
  <c r="G85" i="14"/>
  <c r="H85" i="14"/>
  <c r="F85" i="14"/>
  <c r="F986" i="14" l="1"/>
  <c r="F355" i="14" l="1"/>
  <c r="G675" i="14"/>
  <c r="G674" i="14" s="1"/>
  <c r="G673" i="14" s="1"/>
  <c r="H675" i="14"/>
  <c r="H674" i="14" s="1"/>
  <c r="H673" i="14" s="1"/>
  <c r="F675" i="14"/>
  <c r="F674" i="14" s="1"/>
  <c r="F673" i="14" s="1"/>
  <c r="G669" i="14"/>
  <c r="H669" i="14"/>
  <c r="F669" i="14"/>
  <c r="F667" i="14"/>
  <c r="H650" i="14"/>
  <c r="G650" i="14"/>
  <c r="F650" i="14"/>
  <c r="G638" i="14"/>
  <c r="H638" i="14"/>
  <c r="F638" i="14"/>
  <c r="G614" i="14"/>
  <c r="H614" i="14"/>
  <c r="F614" i="14"/>
  <c r="F547" i="14"/>
  <c r="F543" i="14"/>
  <c r="G540" i="14"/>
  <c r="G539" i="14" s="1"/>
  <c r="F540" i="14"/>
  <c r="F539" i="14" s="1"/>
  <c r="H504" i="14"/>
  <c r="H503" i="14" s="1"/>
  <c r="H502" i="14" s="1"/>
  <c r="H501" i="14" s="1"/>
  <c r="G504" i="14"/>
  <c r="G503" i="14" s="1"/>
  <c r="G502" i="14" s="1"/>
  <c r="G501" i="14" s="1"/>
  <c r="F504" i="14"/>
  <c r="F503" i="14" s="1"/>
  <c r="F502" i="14" s="1"/>
  <c r="F501" i="14" s="1"/>
  <c r="H472" i="14"/>
  <c r="H471" i="14" s="1"/>
  <c r="H470" i="14" s="1"/>
  <c r="H469" i="14" s="1"/>
  <c r="H468" i="14" s="1"/>
  <c r="G472" i="14"/>
  <c r="G471" i="14" s="1"/>
  <c r="G470" i="14" s="1"/>
  <c r="G469" i="14" s="1"/>
  <c r="G468" i="14" s="1"/>
  <c r="F472" i="14"/>
  <c r="F471" i="14" s="1"/>
  <c r="F470" i="14" s="1"/>
  <c r="F469" i="14" s="1"/>
  <c r="F468" i="14" s="1"/>
  <c r="G538" i="14" l="1"/>
  <c r="F538" i="14"/>
  <c r="F666" i="14"/>
  <c r="F665" i="14" s="1"/>
  <c r="F664" i="14" s="1"/>
  <c r="F445" i="14"/>
  <c r="F429" i="14"/>
  <c r="F353" i="14" l="1"/>
  <c r="G351" i="14"/>
  <c r="H351" i="14"/>
  <c r="G262" i="14"/>
  <c r="G338" i="14"/>
  <c r="G336" i="14" l="1"/>
  <c r="H330" i="14"/>
  <c r="H329" i="14" s="1"/>
  <c r="H328" i="14" s="1"/>
  <c r="G330" i="14"/>
  <c r="G329" i="14" s="1"/>
  <c r="G328" i="14" s="1"/>
  <c r="F330" i="14"/>
  <c r="F313" i="14"/>
  <c r="G313" i="14"/>
  <c r="H313" i="14"/>
  <c r="G298" i="14"/>
  <c r="H298" i="14"/>
  <c r="F298" i="14"/>
  <c r="G292" i="14"/>
  <c r="H292" i="14"/>
  <c r="F292" i="14"/>
  <c r="H276" i="14"/>
  <c r="H275" i="14" s="1"/>
  <c r="H274" i="14" s="1"/>
  <c r="H269" i="14" s="1"/>
  <c r="G276" i="14"/>
  <c r="G275" i="14" s="1"/>
  <c r="G274" i="14" s="1"/>
  <c r="G269" i="14" s="1"/>
  <c r="F276" i="14"/>
  <c r="F275" i="14" s="1"/>
  <c r="F274" i="14" s="1"/>
  <c r="F269" i="14" s="1"/>
  <c r="G335" i="14" l="1"/>
  <c r="G260" i="14" l="1"/>
  <c r="G259" i="14" s="1"/>
  <c r="G253" i="14"/>
  <c r="H253" i="14"/>
  <c r="F253" i="14"/>
  <c r="H207" i="14"/>
  <c r="H206" i="14" s="1"/>
  <c r="G207" i="14"/>
  <c r="G206" i="14" s="1"/>
  <c r="F207" i="14"/>
  <c r="F206" i="14" s="1"/>
  <c r="G200" i="14"/>
  <c r="H200" i="14"/>
  <c r="F200" i="14"/>
  <c r="F126" i="14"/>
  <c r="H118" i="14"/>
  <c r="H117" i="14" s="1"/>
  <c r="H116" i="14" s="1"/>
  <c r="H115" i="14" s="1"/>
  <c r="G118" i="14"/>
  <c r="G117" i="14" s="1"/>
  <c r="G116" i="14" s="1"/>
  <c r="G115" i="14" s="1"/>
  <c r="F118" i="14"/>
  <c r="F117" i="14" s="1"/>
  <c r="F116" i="14" s="1"/>
  <c r="F115" i="14" s="1"/>
  <c r="H100" i="14" l="1"/>
  <c r="H99" i="14" s="1"/>
  <c r="H98" i="14" s="1"/>
  <c r="F100" i="14"/>
  <c r="F99" i="14" s="1"/>
  <c r="F98" i="14" s="1"/>
  <c r="F1019" i="14" l="1"/>
  <c r="F128" i="14" l="1"/>
  <c r="G443" i="14"/>
  <c r="H443" i="14"/>
  <c r="F443" i="14"/>
  <c r="G447" i="14"/>
  <c r="H447" i="14"/>
  <c r="F447" i="14"/>
  <c r="G252" i="14"/>
  <c r="H252" i="14"/>
  <c r="F322" i="14"/>
  <c r="F324" i="14"/>
  <c r="F326" i="14"/>
  <c r="F431" i="14"/>
  <c r="F428" i="14" s="1"/>
  <c r="F605" i="14"/>
  <c r="F318" i="14" l="1"/>
  <c r="H442" i="14"/>
  <c r="G442" i="14"/>
  <c r="F427" i="14"/>
  <c r="F426" i="14" s="1"/>
  <c r="F425" i="14" s="1"/>
  <c r="F413" i="14" s="1"/>
  <c r="F449" i="14"/>
  <c r="F442" i="14" s="1"/>
  <c r="F438" i="14" s="1"/>
  <c r="F848" i="14"/>
  <c r="F845" i="14" s="1"/>
  <c r="H697" i="14"/>
  <c r="H696" i="14" s="1"/>
  <c r="G697" i="14"/>
  <c r="G696" i="14" s="1"/>
  <c r="F697" i="14"/>
  <c r="F696" i="14" s="1"/>
  <c r="G438" i="14" l="1"/>
  <c r="G437" i="14" s="1"/>
  <c r="G436" i="14" s="1"/>
  <c r="H438" i="14"/>
  <c r="H437" i="14" s="1"/>
  <c r="H436" i="14" s="1"/>
  <c r="F437" i="14"/>
  <c r="F436" i="14" s="1"/>
  <c r="C15" i="21" l="1"/>
  <c r="D15" i="21"/>
  <c r="D35" i="21" l="1"/>
  <c r="C35" i="21"/>
  <c r="D18" i="21"/>
  <c r="C18" i="21"/>
  <c r="B18" i="21"/>
  <c r="B15" i="21"/>
  <c r="C66" i="21" l="1"/>
  <c r="D66" i="21"/>
  <c r="B35" i="21"/>
  <c r="B66" i="21" s="1"/>
  <c r="E395" i="17" l="1"/>
  <c r="E394" i="17" s="1"/>
  <c r="F395" i="17"/>
  <c r="F394" i="17" s="1"/>
  <c r="G1019" i="14" l="1"/>
  <c r="H1019" i="14"/>
  <c r="E172" i="17"/>
  <c r="F101" i="17"/>
  <c r="F100" i="17" s="1"/>
  <c r="E101" i="17"/>
  <c r="E100" i="17" s="1"/>
  <c r="H667" i="14" l="1"/>
  <c r="H666" i="14" s="1"/>
  <c r="G667" i="14"/>
  <c r="G666" i="14" s="1"/>
  <c r="H665" i="14" l="1"/>
  <c r="H664" i="14" s="1"/>
  <c r="G665" i="14"/>
  <c r="G664" i="14" s="1"/>
  <c r="G413" i="14" l="1"/>
  <c r="H413" i="14"/>
  <c r="G318" i="14" l="1"/>
  <c r="H318" i="14"/>
  <c r="F291" i="17" l="1"/>
  <c r="E291" i="17"/>
  <c r="F289" i="17"/>
  <c r="E289" i="17"/>
  <c r="E288" i="17" l="1"/>
  <c r="F288" i="17"/>
  <c r="F316" i="17"/>
  <c r="E316" i="17"/>
  <c r="D316" i="17"/>
  <c r="D315" i="17" s="1"/>
  <c r="D314" i="17" s="1"/>
  <c r="G312" i="14"/>
  <c r="G311" i="14" s="1"/>
  <c r="H312" i="14"/>
  <c r="H311" i="14" s="1"/>
  <c r="G240" i="14" l="1"/>
  <c r="H240" i="14"/>
  <c r="F240" i="14"/>
  <c r="D375" i="17"/>
  <c r="F302" i="14"/>
  <c r="E23" i="19" l="1"/>
  <c r="D23" i="19"/>
  <c r="C23" i="19"/>
  <c r="E405" i="17" l="1"/>
  <c r="E402" i="17" s="1"/>
  <c r="F405" i="17"/>
  <c r="F402" i="17" s="1"/>
  <c r="D405" i="17"/>
  <c r="D402" i="17" s="1"/>
  <c r="E31" i="17"/>
  <c r="F31" i="17"/>
  <c r="D31" i="17"/>
  <c r="E33" i="17"/>
  <c r="F33" i="17"/>
  <c r="D33" i="17"/>
  <c r="E218" i="17"/>
  <c r="F218" i="17"/>
  <c r="D218" i="17"/>
  <c r="E264" i="17"/>
  <c r="F264" i="17"/>
  <c r="D264" i="17"/>
  <c r="F242" i="17"/>
  <c r="F241" i="17" s="1"/>
  <c r="F240" i="17" s="1"/>
  <c r="E242" i="17"/>
  <c r="E241" i="17" s="1"/>
  <c r="E240" i="17" s="1"/>
  <c r="D242" i="17"/>
  <c r="D241" i="17" s="1"/>
  <c r="D240" i="17" s="1"/>
  <c r="F275" i="17" l="1"/>
  <c r="E275" i="17"/>
  <c r="D275" i="17"/>
  <c r="F273" i="17"/>
  <c r="E273" i="17"/>
  <c r="D273" i="17"/>
  <c r="D98" i="17"/>
  <c r="D194" i="17" l="1"/>
  <c r="E194" i="17"/>
  <c r="F194" i="17"/>
  <c r="F315" i="17"/>
  <c r="E315" i="17"/>
  <c r="E388" i="17"/>
  <c r="F388" i="17"/>
  <c r="D449" i="17" l="1"/>
  <c r="D447" i="17"/>
  <c r="F392" i="17"/>
  <c r="F387" i="17" s="1"/>
  <c r="D291" i="17"/>
  <c r="D288" i="17" s="1"/>
  <c r="D289" i="17"/>
  <c r="D373" i="17"/>
  <c r="F191" i="17"/>
  <c r="E191" i="17"/>
  <c r="D191" i="17"/>
  <c r="F189" i="17"/>
  <c r="E189" i="17"/>
  <c r="D189" i="17"/>
  <c r="F578" i="17"/>
  <c r="D444" i="17"/>
  <c r="F451" i="17"/>
  <c r="E451" i="17"/>
  <c r="F528" i="17"/>
  <c r="E528" i="17"/>
  <c r="D528" i="17"/>
  <c r="F14" i="17"/>
  <c r="F16" i="17"/>
  <c r="F27" i="17"/>
  <c r="F46" i="17"/>
  <c r="F49" i="17"/>
  <c r="F51" i="17"/>
  <c r="F53" i="17"/>
  <c r="F58" i="17"/>
  <c r="F60" i="17"/>
  <c r="F62" i="17"/>
  <c r="F69" i="17"/>
  <c r="F77" i="17"/>
  <c r="F79" i="17"/>
  <c r="F81" i="17"/>
  <c r="F96" i="17"/>
  <c r="F88" i="17" s="1"/>
  <c r="F87" i="17" s="1"/>
  <c r="F143" i="17"/>
  <c r="F142" i="17" s="1"/>
  <c r="F141" i="17" s="1"/>
  <c r="F152" i="17"/>
  <c r="F156" i="17"/>
  <c r="F158" i="17"/>
  <c r="F160" i="17"/>
  <c r="F162" i="17"/>
  <c r="F164" i="17"/>
  <c r="F166" i="17"/>
  <c r="F168" i="17"/>
  <c r="F170" i="17"/>
  <c r="F183" i="17"/>
  <c r="F185" i="17"/>
  <c r="F187" i="17"/>
  <c r="F193" i="17"/>
  <c r="F198" i="17"/>
  <c r="F197" i="17" s="1"/>
  <c r="F204" i="17"/>
  <c r="F203" i="17" s="1"/>
  <c r="F208" i="17"/>
  <c r="F207" i="17" s="1"/>
  <c r="F211" i="17"/>
  <c r="F220" i="17"/>
  <c r="F224" i="17"/>
  <c r="F226" i="17"/>
  <c r="F228" i="17"/>
  <c r="F231" i="17"/>
  <c r="F230" i="17" s="1"/>
  <c r="F246" i="17"/>
  <c r="F245" i="17" s="1"/>
  <c r="F249" i="17"/>
  <c r="F257" i="17"/>
  <c r="F256" i="17" s="1"/>
  <c r="F260" i="17"/>
  <c r="F259" i="17" s="1"/>
  <c r="F268" i="17"/>
  <c r="F282" i="17"/>
  <c r="F284" i="17"/>
  <c r="F286" i="17"/>
  <c r="F345" i="17"/>
  <c r="F347" i="17"/>
  <c r="F368" i="17"/>
  <c r="F384" i="17"/>
  <c r="F383" i="17" s="1"/>
  <c r="F382" i="17" s="1"/>
  <c r="F423" i="17"/>
  <c r="F420" i="17" s="1"/>
  <c r="F437" i="17"/>
  <c r="F439" i="17"/>
  <c r="F444" i="17"/>
  <c r="F457" i="17"/>
  <c r="F459" i="17"/>
  <c r="F463" i="17"/>
  <c r="F462" i="17" s="1"/>
  <c r="F461" i="17" s="1"/>
  <c r="F467" i="17"/>
  <c r="F466" i="17" s="1"/>
  <c r="F465" i="17" s="1"/>
  <c r="F472" i="17"/>
  <c r="F471" i="17" s="1"/>
  <c r="F476" i="17"/>
  <c r="F478" i="17"/>
  <c r="F480" i="17"/>
  <c r="F483" i="17"/>
  <c r="F485" i="17"/>
  <c r="F489" i="17"/>
  <c r="F488" i="17" s="1"/>
  <c r="F487" i="17" s="1"/>
  <c r="F494" i="17"/>
  <c r="F493" i="17" s="1"/>
  <c r="F492" i="17" s="1"/>
  <c r="F504" i="17"/>
  <c r="F506" i="17"/>
  <c r="F508" i="17"/>
  <c r="F510" i="17"/>
  <c r="F512" i="17"/>
  <c r="F514" i="17"/>
  <c r="F516" i="17"/>
  <c r="F518" i="17"/>
  <c r="F520" i="17"/>
  <c r="F523" i="17"/>
  <c r="F526" i="17"/>
  <c r="F530" i="17"/>
  <c r="F535" i="17"/>
  <c r="F542" i="17"/>
  <c r="F546" i="17"/>
  <c r="F548" i="17"/>
  <c r="F552" i="17"/>
  <c r="F550" i="17"/>
  <c r="F557" i="17"/>
  <c r="F559" i="17"/>
  <c r="F574" i="17"/>
  <c r="E576" i="17"/>
  <c r="E574" i="17"/>
  <c r="D574" i="17"/>
  <c r="E559" i="17"/>
  <c r="D559" i="17"/>
  <c r="E557" i="17"/>
  <c r="D557" i="17"/>
  <c r="E550" i="17"/>
  <c r="D550" i="17"/>
  <c r="E552" i="17"/>
  <c r="D552" i="17"/>
  <c r="E548" i="17"/>
  <c r="E546" i="17"/>
  <c r="D542" i="17"/>
  <c r="E535" i="17"/>
  <c r="D535" i="17"/>
  <c r="E530" i="17"/>
  <c r="D530" i="17"/>
  <c r="E526" i="17"/>
  <c r="D526" i="17"/>
  <c r="E523" i="17"/>
  <c r="D523" i="17"/>
  <c r="E520" i="17"/>
  <c r="D520" i="17"/>
  <c r="E518" i="17"/>
  <c r="D518" i="17"/>
  <c r="E516" i="17"/>
  <c r="D516" i="17"/>
  <c r="E514" i="17"/>
  <c r="D514" i="17"/>
  <c r="E512" i="17"/>
  <c r="D512" i="17"/>
  <c r="E510" i="17"/>
  <c r="D510" i="17"/>
  <c r="E508" i="17"/>
  <c r="D508" i="17"/>
  <c r="E506" i="17"/>
  <c r="D506" i="17"/>
  <c r="E504" i="17"/>
  <c r="D504" i="17"/>
  <c r="E494" i="17"/>
  <c r="E493" i="17" s="1"/>
  <c r="E492" i="17" s="1"/>
  <c r="D494" i="17"/>
  <c r="D493" i="17" s="1"/>
  <c r="D492" i="17" s="1"/>
  <c r="E489" i="17"/>
  <c r="E488" i="17" s="1"/>
  <c r="E487" i="17" s="1"/>
  <c r="D489" i="17"/>
  <c r="D488" i="17" s="1"/>
  <c r="D487" i="17" s="1"/>
  <c r="E485" i="17"/>
  <c r="D485" i="17"/>
  <c r="E483" i="17"/>
  <c r="D483" i="17"/>
  <c r="E480" i="17"/>
  <c r="D480" i="17"/>
  <c r="E478" i="17"/>
  <c r="D478" i="17"/>
  <c r="E476" i="17"/>
  <c r="D476" i="17"/>
  <c r="E472" i="17"/>
  <c r="E471" i="17" s="1"/>
  <c r="D472" i="17"/>
  <c r="D471" i="17" s="1"/>
  <c r="E467" i="17"/>
  <c r="E466" i="17" s="1"/>
  <c r="E465" i="17" s="1"/>
  <c r="D467" i="17"/>
  <c r="D466" i="17" s="1"/>
  <c r="D465" i="17" s="1"/>
  <c r="E463" i="17"/>
  <c r="E462" i="17" s="1"/>
  <c r="E461" i="17" s="1"/>
  <c r="D463" i="17"/>
  <c r="D462" i="17" s="1"/>
  <c r="D461" i="17" s="1"/>
  <c r="E459" i="17"/>
  <c r="D459" i="17"/>
  <c r="E457" i="17"/>
  <c r="D457" i="17"/>
  <c r="E444" i="17"/>
  <c r="E439" i="17"/>
  <c r="D439" i="17"/>
  <c r="E437" i="17"/>
  <c r="D437" i="17"/>
  <c r="E423" i="17"/>
  <c r="E420" i="17" s="1"/>
  <c r="D423" i="17"/>
  <c r="D395" i="17"/>
  <c r="D394" i="17" s="1"/>
  <c r="E392" i="17"/>
  <c r="E387" i="17" s="1"/>
  <c r="D388" i="17"/>
  <c r="E384" i="17"/>
  <c r="E383" i="17" s="1"/>
  <c r="E382" i="17" s="1"/>
  <c r="D384" i="17"/>
  <c r="D383" i="17" s="1"/>
  <c r="D382" i="17" s="1"/>
  <c r="D380" i="17"/>
  <c r="D378" i="17"/>
  <c r="E347" i="17"/>
  <c r="D347" i="17"/>
  <c r="E345" i="17"/>
  <c r="D345" i="17"/>
  <c r="E286" i="17"/>
  <c r="D286" i="17"/>
  <c r="E284" i="17"/>
  <c r="D284" i="17"/>
  <c r="E282" i="17"/>
  <c r="D282" i="17"/>
  <c r="E268" i="17"/>
  <c r="D268" i="17"/>
  <c r="E260" i="17"/>
  <c r="E259" i="17" s="1"/>
  <c r="D260" i="17"/>
  <c r="D259" i="17" s="1"/>
  <c r="E257" i="17"/>
  <c r="E256" i="17" s="1"/>
  <c r="D257" i="17"/>
  <c r="D256" i="17" s="1"/>
  <c r="D251" i="17"/>
  <c r="E249" i="17"/>
  <c r="D249" i="17"/>
  <c r="E246" i="17"/>
  <c r="E245" i="17" s="1"/>
  <c r="D246" i="17"/>
  <c r="D245" i="17" s="1"/>
  <c r="E231" i="17"/>
  <c r="E230" i="17" s="1"/>
  <c r="D231" i="17"/>
  <c r="D230" i="17" s="1"/>
  <c r="E228" i="17"/>
  <c r="D228" i="17"/>
  <c r="E226" i="17"/>
  <c r="D226" i="17"/>
  <c r="E224" i="17"/>
  <c r="D224" i="17"/>
  <c r="E220" i="17"/>
  <c r="D220" i="17"/>
  <c r="E211" i="17"/>
  <c r="D211" i="17"/>
  <c r="E208" i="17"/>
  <c r="E207" i="17" s="1"/>
  <c r="D208" i="17"/>
  <c r="D207" i="17" s="1"/>
  <c r="E204" i="17"/>
  <c r="E203" i="17" s="1"/>
  <c r="D204" i="17"/>
  <c r="D203" i="17" s="1"/>
  <c r="E198" i="17"/>
  <c r="E197" i="17" s="1"/>
  <c r="D198" i="17"/>
  <c r="D197" i="17" s="1"/>
  <c r="E193" i="17"/>
  <c r="D193" i="17"/>
  <c r="E187" i="17"/>
  <c r="D187" i="17"/>
  <c r="E185" i="17"/>
  <c r="D185" i="17"/>
  <c r="E183" i="17"/>
  <c r="D183" i="17"/>
  <c r="E170" i="17"/>
  <c r="D170" i="17"/>
  <c r="E168" i="17"/>
  <c r="D168" i="17"/>
  <c r="E166" i="17"/>
  <c r="D166" i="17"/>
  <c r="E164" i="17"/>
  <c r="D164" i="17"/>
  <c r="E162" i="17"/>
  <c r="D162" i="17"/>
  <c r="E160" i="17"/>
  <c r="D160" i="17"/>
  <c r="E158" i="17"/>
  <c r="D158" i="17"/>
  <c r="E156" i="17"/>
  <c r="D156" i="17"/>
  <c r="E152" i="17"/>
  <c r="D152" i="17"/>
  <c r="E143" i="17"/>
  <c r="E142" i="17" s="1"/>
  <c r="E141" i="17" s="1"/>
  <c r="D143" i="17"/>
  <c r="D142" i="17" s="1"/>
  <c r="D141" i="17" s="1"/>
  <c r="E96" i="17"/>
  <c r="E88" i="17" s="1"/>
  <c r="E87" i="17" s="1"/>
  <c r="D96" i="17"/>
  <c r="E81" i="17"/>
  <c r="D81" i="17"/>
  <c r="E79" i="17"/>
  <c r="D79" i="17"/>
  <c r="E77" i="17"/>
  <c r="D77" i="17"/>
  <c r="E69" i="17"/>
  <c r="D69" i="17"/>
  <c r="E62" i="17"/>
  <c r="D62" i="17"/>
  <c r="E60" i="17"/>
  <c r="D60" i="17"/>
  <c r="E58" i="17"/>
  <c r="D58" i="17"/>
  <c r="E53" i="17"/>
  <c r="D53" i="17"/>
  <c r="E51" i="17"/>
  <c r="D51" i="17"/>
  <c r="E49" i="17"/>
  <c r="D49" i="17"/>
  <c r="E46" i="17"/>
  <c r="D46" i="17"/>
  <c r="E27" i="17"/>
  <c r="D27" i="17"/>
  <c r="D24" i="17"/>
  <c r="E16" i="17"/>
  <c r="D16" i="17"/>
  <c r="E14" i="17"/>
  <c r="D14" i="17"/>
  <c r="D223" i="17" l="1"/>
  <c r="D151" i="17"/>
  <c r="D150" i="17" s="1"/>
  <c r="D88" i="17"/>
  <c r="D87" i="17" s="1"/>
  <c r="F151" i="17"/>
  <c r="F150" i="17" s="1"/>
  <c r="E151" i="17"/>
  <c r="E150" i="17" s="1"/>
  <c r="D45" i="17"/>
  <c r="F45" i="17"/>
  <c r="E45" i="17"/>
  <c r="D176" i="17"/>
  <c r="D175" i="17" s="1"/>
  <c r="D57" i="17"/>
  <c r="F344" i="17"/>
  <c r="F343" i="17" s="1"/>
  <c r="E344" i="17"/>
  <c r="E343" i="17" s="1"/>
  <c r="F364" i="17"/>
  <c r="F482" i="17"/>
  <c r="F475" i="17"/>
  <c r="D475" i="17"/>
  <c r="D482" i="17"/>
  <c r="E475" i="17"/>
  <c r="E482" i="17"/>
  <c r="D420" i="17"/>
  <c r="D401" i="17" s="1"/>
  <c r="E210" i="17"/>
  <c r="E206" i="17" s="1"/>
  <c r="D13" i="17"/>
  <c r="D248" i="17"/>
  <c r="D244" i="17" s="1"/>
  <c r="F210" i="17"/>
  <c r="F206" i="17" s="1"/>
  <c r="E248" i="17"/>
  <c r="E244" i="17" s="1"/>
  <c r="E13" i="17"/>
  <c r="D210" i="17"/>
  <c r="D206" i="17" s="1"/>
  <c r="F13" i="17"/>
  <c r="F248" i="17"/>
  <c r="F244" i="17" s="1"/>
  <c r="E443" i="17"/>
  <c r="E442" i="17" s="1"/>
  <c r="E321" i="17"/>
  <c r="E314" i="17" s="1"/>
  <c r="F321" i="17"/>
  <c r="F314" i="17" s="1"/>
  <c r="F443" i="17"/>
  <c r="F442" i="17" s="1"/>
  <c r="D570" i="17"/>
  <c r="D569" i="17" s="1"/>
  <c r="E570" i="17"/>
  <c r="E569" i="17" s="1"/>
  <c r="D443" i="17"/>
  <c r="D442" i="17" s="1"/>
  <c r="E567" i="17"/>
  <c r="F570" i="17"/>
  <c r="F569" i="17" s="1"/>
  <c r="F567" i="17"/>
  <c r="E433" i="17"/>
  <c r="E432" i="17" s="1"/>
  <c r="F433" i="17"/>
  <c r="F432" i="17" s="1"/>
  <c r="D433" i="17"/>
  <c r="D432" i="17" s="1"/>
  <c r="D222" i="17"/>
  <c r="D344" i="17"/>
  <c r="F176" i="17"/>
  <c r="F175" i="17" s="1"/>
  <c r="E176" i="17"/>
  <c r="E175" i="17" s="1"/>
  <c r="D235" i="17"/>
  <c r="D234" i="17" s="1"/>
  <c r="D233" i="17" s="1"/>
  <c r="D272" i="17"/>
  <c r="D281" i="17"/>
  <c r="E272" i="17"/>
  <c r="F272" i="17"/>
  <c r="D377" i="17"/>
  <c r="F281" i="17"/>
  <c r="E281" i="17"/>
  <c r="D456" i="17"/>
  <c r="D455" i="17" s="1"/>
  <c r="D470" i="17"/>
  <c r="E498" i="17"/>
  <c r="F498" i="17"/>
  <c r="D498" i="17"/>
  <c r="D534" i="17"/>
  <c r="F117" i="17"/>
  <c r="E235" i="17"/>
  <c r="E234" i="17" s="1"/>
  <c r="E233" i="17" s="1"/>
  <c r="F235" i="17"/>
  <c r="F234" i="17" s="1"/>
  <c r="F233" i="17" s="1"/>
  <c r="F534" i="17"/>
  <c r="F456" i="17"/>
  <c r="F455" i="17" s="1"/>
  <c r="E456" i="17"/>
  <c r="E455" i="17" s="1"/>
  <c r="F541" i="17"/>
  <c r="F57" i="17"/>
  <c r="D131" i="17"/>
  <c r="E368" i="17"/>
  <c r="E364" i="17" s="1"/>
  <c r="F470" i="17"/>
  <c r="F255" i="17"/>
  <c r="F26" i="17"/>
  <c r="F223" i="17"/>
  <c r="F222" i="17" s="1"/>
  <c r="E117" i="17"/>
  <c r="E223" i="17"/>
  <c r="E222" i="17" s="1"/>
  <c r="D546" i="17"/>
  <c r="E57" i="17"/>
  <c r="D26" i="17"/>
  <c r="F263" i="17"/>
  <c r="F262" i="17" s="1"/>
  <c r="F131" i="17"/>
  <c r="E26" i="17"/>
  <c r="D263" i="17"/>
  <c r="D262" i="17" s="1"/>
  <c r="E263" i="17"/>
  <c r="E262" i="17" s="1"/>
  <c r="E534" i="17"/>
  <c r="E131" i="17"/>
  <c r="D255" i="17"/>
  <c r="E255" i="17"/>
  <c r="D368" i="17"/>
  <c r="D364" i="17" s="1"/>
  <c r="D392" i="17"/>
  <c r="D387" i="17" s="1"/>
  <c r="D386" i="17" s="1"/>
  <c r="E470" i="17"/>
  <c r="E542" i="17"/>
  <c r="E541" i="17" s="1"/>
  <c r="D548" i="17"/>
  <c r="D567" i="17"/>
  <c r="D363" i="17" l="1"/>
  <c r="E271" i="17"/>
  <c r="D86" i="17"/>
  <c r="F86" i="17"/>
  <c r="E86" i="17"/>
  <c r="D271" i="17"/>
  <c r="F271" i="17"/>
  <c r="E556" i="17"/>
  <c r="E582" i="17" s="1"/>
  <c r="F556" i="17"/>
  <c r="F582" i="17" s="1"/>
  <c r="D556" i="17"/>
  <c r="D582" i="17" s="1"/>
  <c r="E44" i="17"/>
  <c r="D44" i="17"/>
  <c r="F44" i="17"/>
  <c r="D12" i="17"/>
  <c r="F12" i="17"/>
  <c r="E12" i="17"/>
  <c r="D343" i="17"/>
  <c r="F363" i="17"/>
  <c r="E239" i="17"/>
  <c r="D239" i="17"/>
  <c r="F239" i="17"/>
  <c r="E363" i="17"/>
  <c r="D474" i="17"/>
  <c r="D469" i="17" s="1"/>
  <c r="D400" i="17"/>
  <c r="E474" i="17"/>
  <c r="E469" i="17" s="1"/>
  <c r="F474" i="17"/>
  <c r="F469" i="17" s="1"/>
  <c r="F441" i="17"/>
  <c r="E441" i="17"/>
  <c r="D441" i="17"/>
  <c r="E497" i="17"/>
  <c r="E491" i="17" s="1"/>
  <c r="D541" i="17"/>
  <c r="D497" i="17" s="1"/>
  <c r="D491" i="17" s="1"/>
  <c r="F497" i="17"/>
  <c r="F491" i="17" s="1"/>
  <c r="F386" i="17"/>
  <c r="E401" i="17"/>
  <c r="E400" i="17" s="1"/>
  <c r="D174" i="17"/>
  <c r="F401" i="17"/>
  <c r="F400" i="17" s="1"/>
  <c r="E386" i="17"/>
  <c r="F174" i="17"/>
  <c r="E174" i="17"/>
  <c r="D11" i="17" l="1"/>
  <c r="F11" i="17"/>
  <c r="E11" i="17"/>
  <c r="D270" i="17"/>
  <c r="E270" i="17"/>
  <c r="F270" i="17"/>
  <c r="F554" i="17" l="1"/>
  <c r="F583" i="17" s="1"/>
  <c r="E554" i="17"/>
  <c r="E583" i="17" s="1"/>
  <c r="D554" i="17"/>
  <c r="D583" i="17" s="1"/>
  <c r="G379" i="14"/>
  <c r="G558" i="14" l="1"/>
  <c r="H558" i="14"/>
  <c r="G590" i="14"/>
  <c r="H590" i="14"/>
  <c r="F590" i="14"/>
  <c r="G661" i="14"/>
  <c r="H661" i="14"/>
  <c r="F661" i="14"/>
  <c r="G729" i="14"/>
  <c r="H729" i="14"/>
  <c r="F729" i="14"/>
  <c r="G731" i="14"/>
  <c r="H731" i="14"/>
  <c r="F731" i="14"/>
  <c r="F132" i="14" l="1"/>
  <c r="G999" i="14" l="1"/>
  <c r="H999" i="14"/>
  <c r="H90" i="14" l="1"/>
  <c r="G90" i="14"/>
  <c r="F90" i="14"/>
  <c r="F329" i="14" l="1"/>
  <c r="F328" i="14" s="1"/>
  <c r="H993" i="14" l="1"/>
  <c r="H992" i="14" s="1"/>
  <c r="H991" i="14" s="1"/>
  <c r="G993" i="14"/>
  <c r="G992" i="14" s="1"/>
  <c r="G991" i="14" s="1"/>
  <c r="F993" i="14"/>
  <c r="F992" i="14" s="1"/>
  <c r="F991" i="14" s="1"/>
  <c r="G968" i="14"/>
  <c r="H968" i="14"/>
  <c r="F974" i="14"/>
  <c r="F968" i="14" s="1"/>
  <c r="H743" i="14"/>
  <c r="G743" i="14"/>
  <c r="F743" i="14"/>
  <c r="H741" i="14"/>
  <c r="G741" i="14"/>
  <c r="F741" i="14"/>
  <c r="F748" i="14"/>
  <c r="G748" i="14"/>
  <c r="H748" i="14"/>
  <c r="F740" i="14" l="1"/>
  <c r="H740" i="14"/>
  <c r="G740" i="14"/>
  <c r="G840" i="14"/>
  <c r="G839" i="14" s="1"/>
  <c r="H840" i="14"/>
  <c r="H839" i="14" s="1"/>
  <c r="F843" i="14"/>
  <c r="F840" i="14" s="1"/>
  <c r="F839" i="14" s="1"/>
  <c r="G758" i="14"/>
  <c r="H758" i="14"/>
  <c r="F758" i="14"/>
  <c r="F782" i="14"/>
  <c r="F781" i="14" s="1"/>
  <c r="F780" i="14" l="1"/>
  <c r="F779" i="14" s="1"/>
  <c r="F778" i="14" s="1"/>
  <c r="F777" i="14" s="1"/>
  <c r="G183" i="14"/>
  <c r="H183" i="14"/>
  <c r="F183" i="14"/>
  <c r="H396" i="14"/>
  <c r="H395" i="14" s="1"/>
  <c r="H394" i="14" s="1"/>
  <c r="G396" i="14"/>
  <c r="G395" i="14" s="1"/>
  <c r="G394" i="14" s="1"/>
  <c r="F396" i="14"/>
  <c r="F395" i="14" s="1"/>
  <c r="F394" i="14" s="1"/>
  <c r="H266" i="14"/>
  <c r="H265" i="14" s="1"/>
  <c r="H264" i="14" s="1"/>
  <c r="G266" i="14"/>
  <c r="G265" i="14" s="1"/>
  <c r="G264" i="14" s="1"/>
  <c r="F266" i="14"/>
  <c r="F265" i="14" s="1"/>
  <c r="F264" i="14" s="1"/>
  <c r="H110" i="14"/>
  <c r="H109" i="14" s="1"/>
  <c r="G110" i="14"/>
  <c r="G109" i="14" s="1"/>
  <c r="F110" i="14"/>
  <c r="F53" i="14"/>
  <c r="F109" i="14" l="1"/>
  <c r="H164" i="14"/>
  <c r="H163" i="14" s="1"/>
  <c r="F300" i="14"/>
  <c r="H1050" i="14" l="1"/>
  <c r="H1049" i="14" s="1"/>
  <c r="H1048" i="14" s="1"/>
  <c r="G1050" i="14"/>
  <c r="G1049" i="14" s="1"/>
  <c r="G1048" i="14" s="1"/>
  <c r="F1050" i="14"/>
  <c r="F1049" i="14" s="1"/>
  <c r="F1048" i="14" s="1"/>
  <c r="H1046" i="14"/>
  <c r="H1045" i="14" s="1"/>
  <c r="H1044" i="14" s="1"/>
  <c r="G1046" i="14"/>
  <c r="G1045" i="14" s="1"/>
  <c r="G1044" i="14" s="1"/>
  <c r="F1046" i="14"/>
  <c r="F1045" i="14" s="1"/>
  <c r="F1044" i="14" s="1"/>
  <c r="H1039" i="14"/>
  <c r="G1039" i="14"/>
  <c r="H1037" i="14"/>
  <c r="G1037" i="14"/>
  <c r="F1037" i="14"/>
  <c r="H1032" i="14"/>
  <c r="H1031" i="14" s="1"/>
  <c r="H1030" i="14" s="1"/>
  <c r="G1032" i="14"/>
  <c r="G1031" i="14" s="1"/>
  <c r="G1030" i="14" s="1"/>
  <c r="F1032" i="14"/>
  <c r="F1031" i="14" s="1"/>
  <c r="F1030" i="14" s="1"/>
  <c r="H1027" i="14"/>
  <c r="H1026" i="14" s="1"/>
  <c r="H1025" i="14" s="1"/>
  <c r="G1027" i="14"/>
  <c r="G1026" i="14" s="1"/>
  <c r="G1025" i="14" s="1"/>
  <c r="F1027" i="14"/>
  <c r="F1026" i="14" s="1"/>
  <c r="F1025" i="14" s="1"/>
  <c r="H1021" i="14"/>
  <c r="H1018" i="14" s="1"/>
  <c r="G1021" i="14"/>
  <c r="G1018" i="14" s="1"/>
  <c r="F1021" i="14"/>
  <c r="H1013" i="14"/>
  <c r="G1013" i="14"/>
  <c r="F1013" i="14"/>
  <c r="H1009" i="14"/>
  <c r="G1009" i="14"/>
  <c r="F1009" i="14"/>
  <c r="H998" i="14"/>
  <c r="H997" i="14" s="1"/>
  <c r="H996" i="14" s="1"/>
  <c r="H995" i="14" s="1"/>
  <c r="G998" i="14"/>
  <c r="G997" i="14" s="1"/>
  <c r="G996" i="14" s="1"/>
  <c r="G995" i="14" s="1"/>
  <c r="F998" i="14"/>
  <c r="F997" i="14" s="1"/>
  <c r="F996" i="14" s="1"/>
  <c r="F995" i="14" s="1"/>
  <c r="H980" i="14"/>
  <c r="H967" i="14" s="1"/>
  <c r="G980" i="14"/>
  <c r="G967" i="14" s="1"/>
  <c r="F980" i="14"/>
  <c r="F967" i="14" s="1"/>
  <c r="F966" i="14" s="1"/>
  <c r="H964" i="14"/>
  <c r="H963" i="14" s="1"/>
  <c r="H962" i="14" s="1"/>
  <c r="H961" i="14" s="1"/>
  <c r="G964" i="14"/>
  <c r="G963" i="14" s="1"/>
  <c r="G962" i="14" s="1"/>
  <c r="G961" i="14" s="1"/>
  <c r="F964" i="14"/>
  <c r="F963" i="14" s="1"/>
  <c r="F962" i="14" s="1"/>
  <c r="F961" i="14" s="1"/>
  <c r="H951" i="14"/>
  <c r="H950" i="14" s="1"/>
  <c r="H949" i="14" s="1"/>
  <c r="H948" i="14" s="1"/>
  <c r="H947" i="14" s="1"/>
  <c r="H946" i="14" s="1"/>
  <c r="G951" i="14"/>
  <c r="G950" i="14" s="1"/>
  <c r="G949" i="14" s="1"/>
  <c r="G948" i="14" s="1"/>
  <c r="G947" i="14" s="1"/>
  <c r="G946" i="14" s="1"/>
  <c r="F951" i="14"/>
  <c r="F950" i="14" s="1"/>
  <c r="F949" i="14" s="1"/>
  <c r="F948" i="14" s="1"/>
  <c r="F947" i="14" s="1"/>
  <c r="F946" i="14" s="1"/>
  <c r="H944" i="14"/>
  <c r="H943" i="14" s="1"/>
  <c r="H942" i="14" s="1"/>
  <c r="H941" i="14" s="1"/>
  <c r="H940" i="14" s="1"/>
  <c r="G944" i="14"/>
  <c r="G943" i="14" s="1"/>
  <c r="G942" i="14" s="1"/>
  <c r="G941" i="14" s="1"/>
  <c r="G940" i="14" s="1"/>
  <c r="F944" i="14"/>
  <c r="F943" i="14" s="1"/>
  <c r="F942" i="14" s="1"/>
  <c r="F941" i="14" s="1"/>
  <c r="F940" i="14" s="1"/>
  <c r="H938" i="14"/>
  <c r="H937" i="14" s="1"/>
  <c r="H936" i="14" s="1"/>
  <c r="H935" i="14" s="1"/>
  <c r="H929" i="14" s="1"/>
  <c r="G938" i="14"/>
  <c r="G937" i="14" s="1"/>
  <c r="G936" i="14" s="1"/>
  <c r="G935" i="14" s="1"/>
  <c r="G929" i="14" s="1"/>
  <c r="F938" i="14"/>
  <c r="F937" i="14" s="1"/>
  <c r="F936" i="14" s="1"/>
  <c r="F935" i="14" s="1"/>
  <c r="F929" i="14" s="1"/>
  <c r="H927" i="14"/>
  <c r="H926" i="14" s="1"/>
  <c r="H925" i="14" s="1"/>
  <c r="H924" i="14" s="1"/>
  <c r="G927" i="14"/>
  <c r="G926" i="14" s="1"/>
  <c r="G925" i="14" s="1"/>
  <c r="G924" i="14" s="1"/>
  <c r="H920" i="14"/>
  <c r="H919" i="14" s="1"/>
  <c r="H918" i="14" s="1"/>
  <c r="H917" i="14" s="1"/>
  <c r="H916" i="14" s="1"/>
  <c r="H915" i="14" s="1"/>
  <c r="G920" i="14"/>
  <c r="G919" i="14" s="1"/>
  <c r="G918" i="14" s="1"/>
  <c r="G917" i="14" s="1"/>
  <c r="G916" i="14" s="1"/>
  <c r="G915" i="14" s="1"/>
  <c r="F920" i="14"/>
  <c r="F919" i="14" s="1"/>
  <c r="F918" i="14" s="1"/>
  <c r="F917" i="14" s="1"/>
  <c r="F916" i="14" s="1"/>
  <c r="F915" i="14" s="1"/>
  <c r="H911" i="14"/>
  <c r="H910" i="14" s="1"/>
  <c r="G911" i="14"/>
  <c r="G910" i="14" s="1"/>
  <c r="F911" i="14"/>
  <c r="F910" i="14" s="1"/>
  <c r="H908" i="14"/>
  <c r="H907" i="14" s="1"/>
  <c r="G908" i="14"/>
  <c r="G907" i="14" s="1"/>
  <c r="F908" i="14"/>
  <c r="F907" i="14" s="1"/>
  <c r="H899" i="14"/>
  <c r="G899" i="14"/>
  <c r="F899" i="14"/>
  <c r="H895" i="14"/>
  <c r="G895" i="14"/>
  <c r="F895" i="14"/>
  <c r="H891" i="14"/>
  <c r="G891" i="14"/>
  <c r="F891" i="14"/>
  <c r="H880" i="14"/>
  <c r="G880" i="14"/>
  <c r="F880" i="14"/>
  <c r="H878" i="14"/>
  <c r="G878" i="14"/>
  <c r="F878" i="14"/>
  <c r="H876" i="14"/>
  <c r="G876" i="14"/>
  <c r="F876" i="14"/>
  <c r="H874" i="14"/>
  <c r="G874" i="14"/>
  <c r="F874" i="14"/>
  <c r="H872" i="14"/>
  <c r="G872" i="14"/>
  <c r="F872" i="14"/>
  <c r="H868" i="14"/>
  <c r="G868" i="14"/>
  <c r="F868" i="14"/>
  <c r="H866" i="14"/>
  <c r="G866" i="14"/>
  <c r="F866" i="14"/>
  <c r="H834" i="14"/>
  <c r="H833" i="14" s="1"/>
  <c r="G834" i="14"/>
  <c r="G833" i="14" s="1"/>
  <c r="F834" i="14"/>
  <c r="F833" i="14" s="1"/>
  <c r="H828" i="14"/>
  <c r="G828" i="14"/>
  <c r="F828" i="14"/>
  <c r="F827" i="14" s="1"/>
  <c r="F826" i="14" s="1"/>
  <c r="H816" i="14"/>
  <c r="H815" i="14" s="1"/>
  <c r="H814" i="14" s="1"/>
  <c r="H809" i="14" s="1"/>
  <c r="G816" i="14"/>
  <c r="G815" i="14" s="1"/>
  <c r="G814" i="14" s="1"/>
  <c r="G809" i="14" s="1"/>
  <c r="F816" i="14"/>
  <c r="F815" i="14" s="1"/>
  <c r="F814" i="14" s="1"/>
  <c r="H799" i="14"/>
  <c r="G799" i="14"/>
  <c r="F799" i="14"/>
  <c r="H793" i="14"/>
  <c r="H792" i="14" s="1"/>
  <c r="H791" i="14" s="1"/>
  <c r="H790" i="14" s="1"/>
  <c r="H789" i="14" s="1"/>
  <c r="H788" i="14" s="1"/>
  <c r="G793" i="14"/>
  <c r="G792" i="14" s="1"/>
  <c r="G791" i="14" s="1"/>
  <c r="G790" i="14" s="1"/>
  <c r="G789" i="14" s="1"/>
  <c r="G788" i="14" s="1"/>
  <c r="F793" i="14"/>
  <c r="F792" i="14" s="1"/>
  <c r="F791" i="14" s="1"/>
  <c r="F790" i="14" s="1"/>
  <c r="F789" i="14" s="1"/>
  <c r="F788" i="14" s="1"/>
  <c r="H775" i="14"/>
  <c r="H774" i="14" s="1"/>
  <c r="H773" i="14" s="1"/>
  <c r="H772" i="14" s="1"/>
  <c r="H771" i="14" s="1"/>
  <c r="G775" i="14"/>
  <c r="G774" i="14" s="1"/>
  <c r="G773" i="14" s="1"/>
  <c r="G772" i="14" s="1"/>
  <c r="G771" i="14" s="1"/>
  <c r="F775" i="14"/>
  <c r="F774" i="14" s="1"/>
  <c r="F773" i="14" s="1"/>
  <c r="F772" i="14" s="1"/>
  <c r="F771" i="14" s="1"/>
  <c r="H769" i="14"/>
  <c r="G769" i="14"/>
  <c r="F769" i="14"/>
  <c r="H766" i="14"/>
  <c r="G766" i="14"/>
  <c r="F766" i="14"/>
  <c r="H757" i="14"/>
  <c r="G757" i="14"/>
  <c r="F757" i="14"/>
  <c r="H753" i="14"/>
  <c r="G753" i="14"/>
  <c r="F753" i="14"/>
  <c r="H738" i="14"/>
  <c r="G738" i="14"/>
  <c r="F738" i="14"/>
  <c r="H735" i="14"/>
  <c r="G735" i="14"/>
  <c r="F735" i="14"/>
  <c r="H725" i="14"/>
  <c r="G725" i="14"/>
  <c r="F725" i="14"/>
  <c r="F724" i="14" s="1"/>
  <c r="H719" i="14"/>
  <c r="H718" i="14" s="1"/>
  <c r="H717" i="14" s="1"/>
  <c r="H716" i="14" s="1"/>
  <c r="H715" i="14" s="1"/>
  <c r="G719" i="14"/>
  <c r="G718" i="14" s="1"/>
  <c r="G717" i="14" s="1"/>
  <c r="G716" i="14" s="1"/>
  <c r="G715" i="14" s="1"/>
  <c r="F719" i="14"/>
  <c r="F718" i="14" s="1"/>
  <c r="F717" i="14" s="1"/>
  <c r="F716" i="14" s="1"/>
  <c r="F715" i="14" s="1"/>
  <c r="H708" i="14"/>
  <c r="G708" i="14"/>
  <c r="G707" i="14" s="1"/>
  <c r="F708" i="14"/>
  <c r="F707" i="14" s="1"/>
  <c r="F706" i="14" s="1"/>
  <c r="F705" i="14" s="1"/>
  <c r="F704" i="14" s="1"/>
  <c r="H694" i="14"/>
  <c r="G694" i="14"/>
  <c r="F694" i="14"/>
  <c r="H692" i="14"/>
  <c r="G692" i="14"/>
  <c r="F692" i="14"/>
  <c r="H690" i="14"/>
  <c r="G690" i="14"/>
  <c r="F690" i="14"/>
  <c r="H688" i="14"/>
  <c r="G688" i="14"/>
  <c r="F688" i="14"/>
  <c r="H686" i="14"/>
  <c r="G686" i="14"/>
  <c r="F686" i="14"/>
  <c r="H684" i="14"/>
  <c r="G684" i="14"/>
  <c r="F684" i="14"/>
  <c r="H681" i="14"/>
  <c r="H680" i="14" s="1"/>
  <c r="H659" i="14"/>
  <c r="G659" i="14"/>
  <c r="F659" i="14"/>
  <c r="F658" i="14" s="1"/>
  <c r="H656" i="14"/>
  <c r="H655" i="14" s="1"/>
  <c r="G656" i="14"/>
  <c r="G655" i="14" s="1"/>
  <c r="F656" i="14"/>
  <c r="F655" i="14" s="1"/>
  <c r="H652" i="14"/>
  <c r="G652" i="14"/>
  <c r="F652" i="14"/>
  <c r="H648" i="14"/>
  <c r="G648" i="14"/>
  <c r="F648" i="14"/>
  <c r="H646" i="14"/>
  <c r="G646" i="14"/>
  <c r="F646" i="14"/>
  <c r="H637" i="14"/>
  <c r="H636" i="14" s="1"/>
  <c r="H635" i="14" s="1"/>
  <c r="H634" i="14" s="1"/>
  <c r="H633" i="14" s="1"/>
  <c r="G637" i="14"/>
  <c r="G636" i="14" s="1"/>
  <c r="G635" i="14" s="1"/>
  <c r="G634" i="14" s="1"/>
  <c r="G633" i="14" s="1"/>
  <c r="F637" i="14"/>
  <c r="F636" i="14" s="1"/>
  <c r="F635" i="14" s="1"/>
  <c r="F634" i="14" s="1"/>
  <c r="F633" i="14" s="1"/>
  <c r="H629" i="14"/>
  <c r="H628" i="14" s="1"/>
  <c r="H627" i="14" s="1"/>
  <c r="H626" i="14" s="1"/>
  <c r="H625" i="14" s="1"/>
  <c r="H624" i="14" s="1"/>
  <c r="G629" i="14"/>
  <c r="G628" i="14" s="1"/>
  <c r="G627" i="14" s="1"/>
  <c r="G626" i="14" s="1"/>
  <c r="G625" i="14" s="1"/>
  <c r="G624" i="14" s="1"/>
  <c r="F629" i="14"/>
  <c r="F628" i="14" s="1"/>
  <c r="F627" i="14" s="1"/>
  <c r="F626" i="14" s="1"/>
  <c r="F625" i="14" s="1"/>
  <c r="F624" i="14" s="1"/>
  <c r="H622" i="14"/>
  <c r="H621" i="14" s="1"/>
  <c r="H620" i="14" s="1"/>
  <c r="H619" i="14" s="1"/>
  <c r="H618" i="14" s="1"/>
  <c r="H617" i="14" s="1"/>
  <c r="G622" i="14"/>
  <c r="G621" i="14" s="1"/>
  <c r="G620" i="14" s="1"/>
  <c r="G619" i="14" s="1"/>
  <c r="G618" i="14" s="1"/>
  <c r="G617" i="14" s="1"/>
  <c r="F622" i="14"/>
  <c r="F621" i="14" s="1"/>
  <c r="F620" i="14" s="1"/>
  <c r="F619" i="14" s="1"/>
  <c r="F618" i="14" s="1"/>
  <c r="F617" i="14" s="1"/>
  <c r="H613" i="14"/>
  <c r="H612" i="14" s="1"/>
  <c r="H611" i="14" s="1"/>
  <c r="G613" i="14"/>
  <c r="G612" i="14" s="1"/>
  <c r="G611" i="14" s="1"/>
  <c r="F613" i="14"/>
  <c r="F612" i="14" s="1"/>
  <c r="F611" i="14" s="1"/>
  <c r="H609" i="14"/>
  <c r="H608" i="14" s="1"/>
  <c r="H607" i="14" s="1"/>
  <c r="G609" i="14"/>
  <c r="G608" i="14" s="1"/>
  <c r="G607" i="14" s="1"/>
  <c r="F609" i="14"/>
  <c r="F608" i="14" s="1"/>
  <c r="F607" i="14" s="1"/>
  <c r="F603" i="14"/>
  <c r="H601" i="14"/>
  <c r="G601" i="14"/>
  <c r="F601" i="14"/>
  <c r="H598" i="14"/>
  <c r="H597" i="14" s="1"/>
  <c r="G598" i="14"/>
  <c r="G597" i="14" s="1"/>
  <c r="F598" i="14"/>
  <c r="F597" i="14" s="1"/>
  <c r="H589" i="14"/>
  <c r="H588" i="14" s="1"/>
  <c r="H587" i="14" s="1"/>
  <c r="H586" i="14" s="1"/>
  <c r="G589" i="14"/>
  <c r="G588" i="14" s="1"/>
  <c r="G587" i="14" s="1"/>
  <c r="G586" i="14" s="1"/>
  <c r="F589" i="14"/>
  <c r="F588" i="14" s="1"/>
  <c r="F587" i="14" s="1"/>
  <c r="F586" i="14" s="1"/>
  <c r="H581" i="14"/>
  <c r="H580" i="14" s="1"/>
  <c r="H579" i="14" s="1"/>
  <c r="H578" i="14" s="1"/>
  <c r="H577" i="14" s="1"/>
  <c r="H576" i="14" s="1"/>
  <c r="G581" i="14"/>
  <c r="G580" i="14" s="1"/>
  <c r="G579" i="14" s="1"/>
  <c r="G578" i="14" s="1"/>
  <c r="G577" i="14" s="1"/>
  <c r="G576" i="14" s="1"/>
  <c r="F581" i="14"/>
  <c r="F580" i="14" s="1"/>
  <c r="F579" i="14" s="1"/>
  <c r="F578" i="14" s="1"/>
  <c r="F577" i="14" s="1"/>
  <c r="F576" i="14" s="1"/>
  <c r="H574" i="14"/>
  <c r="H573" i="14" s="1"/>
  <c r="H572" i="14" s="1"/>
  <c r="H571" i="14" s="1"/>
  <c r="H570" i="14" s="1"/>
  <c r="H569" i="14" s="1"/>
  <c r="G574" i="14"/>
  <c r="G573" i="14" s="1"/>
  <c r="G572" i="14" s="1"/>
  <c r="G571" i="14" s="1"/>
  <c r="G570" i="14" s="1"/>
  <c r="G569" i="14" s="1"/>
  <c r="F574" i="14"/>
  <c r="F573" i="14" s="1"/>
  <c r="F572" i="14" s="1"/>
  <c r="F571" i="14" s="1"/>
  <c r="F570" i="14" s="1"/>
  <c r="F569" i="14" s="1"/>
  <c r="H566" i="14"/>
  <c r="H565" i="14" s="1"/>
  <c r="H564" i="14" s="1"/>
  <c r="H563" i="14" s="1"/>
  <c r="H562" i="14" s="1"/>
  <c r="G566" i="14"/>
  <c r="G565" i="14" s="1"/>
  <c r="G564" i="14" s="1"/>
  <c r="G563" i="14" s="1"/>
  <c r="G562" i="14" s="1"/>
  <c r="F566" i="14"/>
  <c r="F565" i="14" s="1"/>
  <c r="F564" i="14" s="1"/>
  <c r="F563" i="14" s="1"/>
  <c r="F562" i="14" s="1"/>
  <c r="H557" i="14"/>
  <c r="H556" i="14" s="1"/>
  <c r="H555" i="14" s="1"/>
  <c r="H554" i="14" s="1"/>
  <c r="G557" i="14"/>
  <c r="G556" i="14" s="1"/>
  <c r="G555" i="14" s="1"/>
  <c r="G554" i="14" s="1"/>
  <c r="F558" i="14"/>
  <c r="F557" i="14" s="1"/>
  <c r="F556" i="14" s="1"/>
  <c r="F555" i="14" s="1"/>
  <c r="F554" i="14" s="1"/>
  <c r="F537" i="14"/>
  <c r="F536" i="14" s="1"/>
  <c r="F535" i="14" s="1"/>
  <c r="F534" i="14" s="1"/>
  <c r="H532" i="14"/>
  <c r="H531" i="14" s="1"/>
  <c r="H530" i="14" s="1"/>
  <c r="G532" i="14"/>
  <c r="G531" i="14" s="1"/>
  <c r="G530" i="14" s="1"/>
  <c r="F532" i="14"/>
  <c r="F531" i="14" s="1"/>
  <c r="F530" i="14" s="1"/>
  <c r="H528" i="14"/>
  <c r="G528" i="14"/>
  <c r="F528" i="14"/>
  <c r="H526" i="14"/>
  <c r="G526" i="14"/>
  <c r="F526" i="14"/>
  <c r="H521" i="14"/>
  <c r="H520" i="14" s="1"/>
  <c r="H519" i="14" s="1"/>
  <c r="G521" i="14"/>
  <c r="G520" i="14" s="1"/>
  <c r="G519" i="14" s="1"/>
  <c r="F521" i="14"/>
  <c r="F520" i="14" s="1"/>
  <c r="F519" i="14" s="1"/>
  <c r="H515" i="14"/>
  <c r="H514" i="14" s="1"/>
  <c r="G515" i="14"/>
  <c r="G514" i="14" s="1"/>
  <c r="F515" i="14"/>
  <c r="F514" i="14" s="1"/>
  <c r="H510" i="14"/>
  <c r="H509" i="14" s="1"/>
  <c r="H508" i="14" s="1"/>
  <c r="H507" i="14" s="1"/>
  <c r="G510" i="14"/>
  <c r="G509" i="14" s="1"/>
  <c r="G508" i="14" s="1"/>
  <c r="G507" i="14" s="1"/>
  <c r="F510" i="14"/>
  <c r="F509" i="14" s="1"/>
  <c r="F508" i="14" s="1"/>
  <c r="F507" i="14" s="1"/>
  <c r="H492" i="14"/>
  <c r="H491" i="14" s="1"/>
  <c r="H490" i="14" s="1"/>
  <c r="H489" i="14" s="1"/>
  <c r="H488" i="14" s="1"/>
  <c r="G492" i="14"/>
  <c r="G491" i="14" s="1"/>
  <c r="G490" i="14" s="1"/>
  <c r="G489" i="14" s="1"/>
  <c r="G488" i="14" s="1"/>
  <c r="F492" i="14"/>
  <c r="F491" i="14" s="1"/>
  <c r="F490" i="14" s="1"/>
  <c r="F489" i="14" s="1"/>
  <c r="F488" i="14" s="1"/>
  <c r="H485" i="14"/>
  <c r="H484" i="14" s="1"/>
  <c r="H483" i="14" s="1"/>
  <c r="H482" i="14" s="1"/>
  <c r="H481" i="14" s="1"/>
  <c r="H480" i="14" s="1"/>
  <c r="G485" i="14"/>
  <c r="G484" i="14" s="1"/>
  <c r="G483" i="14" s="1"/>
  <c r="G482" i="14" s="1"/>
  <c r="G481" i="14" s="1"/>
  <c r="G480" i="14" s="1"/>
  <c r="F485" i="14"/>
  <c r="F484" i="14" s="1"/>
  <c r="F483" i="14" s="1"/>
  <c r="F482" i="14" s="1"/>
  <c r="F481" i="14" s="1"/>
  <c r="F480" i="14" s="1"/>
  <c r="H478" i="14"/>
  <c r="H477" i="14" s="1"/>
  <c r="H476" i="14" s="1"/>
  <c r="H475" i="14" s="1"/>
  <c r="H474" i="14" s="1"/>
  <c r="G478" i="14"/>
  <c r="G477" i="14" s="1"/>
  <c r="G476" i="14" s="1"/>
  <c r="G475" i="14" s="1"/>
  <c r="G474" i="14" s="1"/>
  <c r="F478" i="14"/>
  <c r="F477" i="14" s="1"/>
  <c r="F476" i="14" s="1"/>
  <c r="F475" i="14" s="1"/>
  <c r="F474" i="14" s="1"/>
  <c r="H466" i="14"/>
  <c r="G466" i="14"/>
  <c r="F466" i="14"/>
  <c r="H464" i="14"/>
  <c r="G464" i="14"/>
  <c r="F464" i="14"/>
  <c r="H460" i="14"/>
  <c r="H459" i="14" s="1"/>
  <c r="H458" i="14" s="1"/>
  <c r="G460" i="14"/>
  <c r="G459" i="14" s="1"/>
  <c r="G458" i="14" s="1"/>
  <c r="F460" i="14"/>
  <c r="F459" i="14" s="1"/>
  <c r="F458" i="14" s="1"/>
  <c r="H455" i="14"/>
  <c r="H454" i="14" s="1"/>
  <c r="H453" i="14" s="1"/>
  <c r="H452" i="14" s="1"/>
  <c r="G455" i="14"/>
  <c r="G454" i="14" s="1"/>
  <c r="G453" i="14" s="1"/>
  <c r="G452" i="14" s="1"/>
  <c r="F455" i="14"/>
  <c r="F454" i="14" s="1"/>
  <c r="F453" i="14" s="1"/>
  <c r="F452" i="14" s="1"/>
  <c r="H411" i="14"/>
  <c r="H410" i="14" s="1"/>
  <c r="H409" i="14" s="1"/>
  <c r="H408" i="14" s="1"/>
  <c r="G411" i="14"/>
  <c r="G410" i="14" s="1"/>
  <c r="G409" i="14" s="1"/>
  <c r="G408" i="14" s="1"/>
  <c r="F411" i="14"/>
  <c r="F410" i="14" s="1"/>
  <c r="F409" i="14" s="1"/>
  <c r="F408" i="14" s="1"/>
  <c r="H406" i="14"/>
  <c r="H405" i="14" s="1"/>
  <c r="G406" i="14"/>
  <c r="G405" i="14" s="1"/>
  <c r="F406" i="14"/>
  <c r="F405" i="14" s="1"/>
  <c r="F404" i="14" s="1"/>
  <c r="H402" i="14"/>
  <c r="H401" i="14" s="1"/>
  <c r="H400" i="14" s="1"/>
  <c r="G402" i="14"/>
  <c r="G401" i="14" s="1"/>
  <c r="G400" i="14" s="1"/>
  <c r="F402" i="14"/>
  <c r="H387" i="14"/>
  <c r="H386" i="14" s="1"/>
  <c r="H385" i="14" s="1"/>
  <c r="G387" i="14"/>
  <c r="G386" i="14" s="1"/>
  <c r="G385" i="14" s="1"/>
  <c r="F387" i="14"/>
  <c r="F386" i="14" s="1"/>
  <c r="F385" i="14" s="1"/>
  <c r="F381" i="14"/>
  <c r="F379" i="14"/>
  <c r="H372" i="14"/>
  <c r="G372" i="14"/>
  <c r="F372" i="14"/>
  <c r="H369" i="14"/>
  <c r="G369" i="14"/>
  <c r="F369" i="14"/>
  <c r="H367" i="14"/>
  <c r="G367" i="14"/>
  <c r="F367" i="14"/>
  <c r="H360" i="14"/>
  <c r="G360" i="14"/>
  <c r="F360" i="14"/>
  <c r="H358" i="14"/>
  <c r="G358" i="14"/>
  <c r="F358" i="14"/>
  <c r="F351" i="14"/>
  <c r="H349" i="14"/>
  <c r="H348" i="14" s="1"/>
  <c r="G349" i="14"/>
  <c r="G348" i="14" s="1"/>
  <c r="F349" i="14"/>
  <c r="H344" i="14"/>
  <c r="H343" i="14" s="1"/>
  <c r="H342" i="14" s="1"/>
  <c r="H341" i="14" s="1"/>
  <c r="G344" i="14"/>
  <c r="G343" i="14" s="1"/>
  <c r="G342" i="14" s="1"/>
  <c r="G341" i="14" s="1"/>
  <c r="F344" i="14"/>
  <c r="F343" i="14" s="1"/>
  <c r="F342" i="14" s="1"/>
  <c r="F341" i="14" s="1"/>
  <c r="F307" i="14"/>
  <c r="F305" i="14"/>
  <c r="G295" i="14"/>
  <c r="G291" i="14" s="1"/>
  <c r="H295" i="14"/>
  <c r="H291" i="14" s="1"/>
  <c r="F288" i="14"/>
  <c r="F287" i="14" s="1"/>
  <c r="H281" i="14"/>
  <c r="H280" i="14" s="1"/>
  <c r="H279" i="14" s="1"/>
  <c r="G281" i="14"/>
  <c r="G280" i="14" s="1"/>
  <c r="G279" i="14" s="1"/>
  <c r="F281" i="14"/>
  <c r="F280" i="14" s="1"/>
  <c r="F279" i="14" s="1"/>
  <c r="H250" i="14"/>
  <c r="H249" i="14" s="1"/>
  <c r="H248" i="14" s="1"/>
  <c r="H244" i="14" s="1"/>
  <c r="G250" i="14"/>
  <c r="G249" i="14" s="1"/>
  <c r="G248" i="14" s="1"/>
  <c r="G244" i="14" s="1"/>
  <c r="F250" i="14"/>
  <c r="F249" i="14" s="1"/>
  <c r="H239" i="14"/>
  <c r="H238" i="14" s="1"/>
  <c r="H237" i="14" s="1"/>
  <c r="H236" i="14" s="1"/>
  <c r="G239" i="14"/>
  <c r="G238" i="14" s="1"/>
  <c r="G237" i="14" s="1"/>
  <c r="G236" i="14" s="1"/>
  <c r="F239" i="14"/>
  <c r="F238" i="14" s="1"/>
  <c r="F237" i="14" s="1"/>
  <c r="F236" i="14" s="1"/>
  <c r="H224" i="14"/>
  <c r="H223" i="14" s="1"/>
  <c r="G224" i="14"/>
  <c r="G223" i="14" s="1"/>
  <c r="F224" i="14"/>
  <c r="F223" i="14" s="1"/>
  <c r="H221" i="14"/>
  <c r="H220" i="14" s="1"/>
  <c r="G221" i="14"/>
  <c r="G220" i="14" s="1"/>
  <c r="F221" i="14"/>
  <c r="F220" i="14" s="1"/>
  <c r="H216" i="14"/>
  <c r="G216" i="14"/>
  <c r="F216" i="14"/>
  <c r="H214" i="14"/>
  <c r="G214" i="14"/>
  <c r="F214" i="14"/>
  <c r="H204" i="14"/>
  <c r="G204" i="14"/>
  <c r="F204" i="14"/>
  <c r="H202" i="14"/>
  <c r="G202" i="14"/>
  <c r="F202" i="14"/>
  <c r="H198" i="14"/>
  <c r="G198" i="14"/>
  <c r="F198" i="14"/>
  <c r="H190" i="14"/>
  <c r="H189" i="14" s="1"/>
  <c r="H188" i="14" s="1"/>
  <c r="G190" i="14"/>
  <c r="G189" i="14" s="1"/>
  <c r="G188" i="14" s="1"/>
  <c r="F190" i="14"/>
  <c r="F189" i="14" s="1"/>
  <c r="F188" i="14" s="1"/>
  <c r="H186" i="14"/>
  <c r="G186" i="14"/>
  <c r="F186" i="14"/>
  <c r="H175" i="14"/>
  <c r="H174" i="14" s="1"/>
  <c r="H173" i="14" s="1"/>
  <c r="G175" i="14"/>
  <c r="G174" i="14" s="1"/>
  <c r="G173" i="14" s="1"/>
  <c r="F175" i="14"/>
  <c r="F174" i="14" s="1"/>
  <c r="F173" i="14" s="1"/>
  <c r="H171" i="14"/>
  <c r="H170" i="14" s="1"/>
  <c r="H169" i="14" s="1"/>
  <c r="G171" i="14"/>
  <c r="G170" i="14" s="1"/>
  <c r="G169" i="14" s="1"/>
  <c r="F171" i="14"/>
  <c r="F170" i="14" s="1"/>
  <c r="F169" i="14" s="1"/>
  <c r="H161" i="14"/>
  <c r="G161" i="14"/>
  <c r="F161" i="14"/>
  <c r="H159" i="14"/>
  <c r="G159" i="14"/>
  <c r="F159" i="14"/>
  <c r="H157" i="14"/>
  <c r="G157" i="14"/>
  <c r="F157" i="14"/>
  <c r="H152" i="14"/>
  <c r="G152" i="14"/>
  <c r="F152" i="14"/>
  <c r="H150" i="14"/>
  <c r="G150" i="14"/>
  <c r="F150" i="14"/>
  <c r="H148" i="14"/>
  <c r="G148" i="14"/>
  <c r="F148" i="14"/>
  <c r="H146" i="14"/>
  <c r="G146" i="14"/>
  <c r="F146" i="14"/>
  <c r="H141" i="14"/>
  <c r="H140" i="14" s="1"/>
  <c r="H139" i="14" s="1"/>
  <c r="G141" i="14"/>
  <c r="G140" i="14" s="1"/>
  <c r="G139" i="14" s="1"/>
  <c r="F141" i="14"/>
  <c r="F140" i="14" s="1"/>
  <c r="F139" i="14" s="1"/>
  <c r="H136" i="14"/>
  <c r="H135" i="14" s="1"/>
  <c r="H134" i="14" s="1"/>
  <c r="G136" i="14"/>
  <c r="G135" i="14" s="1"/>
  <c r="G134" i="14" s="1"/>
  <c r="F136" i="14"/>
  <c r="F135" i="14" s="1"/>
  <c r="F134" i="14" s="1"/>
  <c r="H130" i="14"/>
  <c r="G130" i="14"/>
  <c r="F130" i="14"/>
  <c r="H123" i="14"/>
  <c r="G123" i="14"/>
  <c r="F123" i="14"/>
  <c r="H113" i="14"/>
  <c r="H112" i="14" s="1"/>
  <c r="G113" i="14"/>
  <c r="G112" i="14" s="1"/>
  <c r="F113" i="14"/>
  <c r="H104" i="14"/>
  <c r="H103" i="14" s="1"/>
  <c r="H102" i="14" s="1"/>
  <c r="G104" i="14"/>
  <c r="G103" i="14" s="1"/>
  <c r="G102" i="14" s="1"/>
  <c r="F104" i="14"/>
  <c r="F103" i="14" s="1"/>
  <c r="F102" i="14" s="1"/>
  <c r="H96" i="14"/>
  <c r="H95" i="14" s="1"/>
  <c r="H94" i="14" s="1"/>
  <c r="H93" i="14" s="1"/>
  <c r="H92" i="14" s="1"/>
  <c r="G96" i="14"/>
  <c r="G95" i="14" s="1"/>
  <c r="G94" i="14" s="1"/>
  <c r="G93" i="14" s="1"/>
  <c r="G92" i="14" s="1"/>
  <c r="F96" i="14"/>
  <c r="F95" i="14" s="1"/>
  <c r="F94" i="14" s="1"/>
  <c r="F93" i="14" s="1"/>
  <c r="F92" i="14" s="1"/>
  <c r="H88" i="14"/>
  <c r="G88" i="14"/>
  <c r="F88" i="14"/>
  <c r="H82" i="14"/>
  <c r="G82" i="14"/>
  <c r="F82" i="14"/>
  <c r="H80" i="14"/>
  <c r="G80" i="14"/>
  <c r="F80" i="14"/>
  <c r="H78" i="14"/>
  <c r="G78" i="14"/>
  <c r="F78" i="14"/>
  <c r="H76" i="14"/>
  <c r="G76" i="14"/>
  <c r="F76" i="14"/>
  <c r="H66" i="14"/>
  <c r="H65" i="14" s="1"/>
  <c r="G66" i="14"/>
  <c r="G65" i="14" s="1"/>
  <c r="F66" i="14"/>
  <c r="F65" i="14" s="1"/>
  <c r="H60" i="14"/>
  <c r="H59" i="14" s="1"/>
  <c r="G60" i="14"/>
  <c r="G59" i="14" s="1"/>
  <c r="F60" i="14"/>
  <c r="H51" i="14"/>
  <c r="G51" i="14"/>
  <c r="F51" i="14"/>
  <c r="H46" i="14"/>
  <c r="H45" i="14" s="1"/>
  <c r="H44" i="14" s="1"/>
  <c r="G46" i="14"/>
  <c r="G45" i="14" s="1"/>
  <c r="G44" i="14" s="1"/>
  <c r="F46" i="14"/>
  <c r="F45" i="14" s="1"/>
  <c r="F44" i="14" s="1"/>
  <c r="H42" i="14"/>
  <c r="G42" i="14"/>
  <c r="F42" i="14"/>
  <c r="H40" i="14"/>
  <c r="G40" i="14"/>
  <c r="F40" i="14"/>
  <c r="H30" i="14"/>
  <c r="H29" i="14" s="1"/>
  <c r="H28" i="14" s="1"/>
  <c r="H27" i="14" s="1"/>
  <c r="G30" i="14"/>
  <c r="G29" i="14" s="1"/>
  <c r="G28" i="14" s="1"/>
  <c r="G27" i="14" s="1"/>
  <c r="F30" i="14"/>
  <c r="F29" i="14" s="1"/>
  <c r="F28" i="14" s="1"/>
  <c r="F27" i="14" s="1"/>
  <c r="H25" i="14"/>
  <c r="H24" i="14" s="1"/>
  <c r="H23" i="14" s="1"/>
  <c r="G25" i="14"/>
  <c r="G24" i="14" s="1"/>
  <c r="G23" i="14" s="1"/>
  <c r="F25" i="14"/>
  <c r="F24" i="14" s="1"/>
  <c r="F23" i="14" s="1"/>
  <c r="H21" i="14"/>
  <c r="G21" i="14"/>
  <c r="F21" i="14"/>
  <c r="H18" i="14"/>
  <c r="G18" i="14"/>
  <c r="F18" i="14"/>
  <c r="H16" i="14"/>
  <c r="G16" i="14"/>
  <c r="F16" i="14"/>
  <c r="F1055" i="14" l="1"/>
  <c r="F1069" i="14" s="1"/>
  <c r="H362" i="14"/>
  <c r="H1055" i="14"/>
  <c r="H1059" i="14" s="1"/>
  <c r="G1055" i="14"/>
  <c r="G1059" i="14" s="1"/>
  <c r="G362" i="14"/>
  <c r="F362" i="14"/>
  <c r="F871" i="14"/>
  <c r="F870" i="14" s="1"/>
  <c r="G871" i="14"/>
  <c r="G870" i="14" s="1"/>
  <c r="H871" i="14"/>
  <c r="H870" i="14" s="1"/>
  <c r="F960" i="14"/>
  <c r="F894" i="14"/>
  <c r="F893" i="14" s="1"/>
  <c r="F1018" i="14"/>
  <c r="F1017" i="14" s="1"/>
  <c r="F1016" i="14" s="1"/>
  <c r="F861" i="14"/>
  <c r="F860" i="14" s="1"/>
  <c r="G861" i="14"/>
  <c r="G860" i="14" s="1"/>
  <c r="H861" i="14"/>
  <c r="H860" i="14" s="1"/>
  <c r="F809" i="14"/>
  <c r="F808" i="14" s="1"/>
  <c r="F645" i="14"/>
  <c r="F644" i="14" s="1"/>
  <c r="H798" i="14"/>
  <c r="H797" i="14" s="1"/>
  <c r="H796" i="14" s="1"/>
  <c r="H795" i="14" s="1"/>
  <c r="G798" i="14"/>
  <c r="G797" i="14" s="1"/>
  <c r="G796" i="14" s="1"/>
  <c r="G795" i="14" s="1"/>
  <c r="F798" i="14"/>
  <c r="F797" i="14" s="1"/>
  <c r="F796" i="14" s="1"/>
  <c r="F795" i="14" s="1"/>
  <c r="F112" i="14"/>
  <c r="F108" i="14" s="1"/>
  <c r="F107" i="14" s="1"/>
  <c r="G357" i="14"/>
  <c r="F357" i="14"/>
  <c r="H357" i="14"/>
  <c r="F985" i="14"/>
  <c r="F348" i="14"/>
  <c r="G645" i="14"/>
  <c r="G644" i="14" s="1"/>
  <c r="H645" i="14"/>
  <c r="H644" i="14" s="1"/>
  <c r="G213" i="14"/>
  <c r="G212" i="14" s="1"/>
  <c r="G211" i="14" s="1"/>
  <c r="H213" i="14"/>
  <c r="H212" i="14" s="1"/>
  <c r="H211" i="14" s="1"/>
  <c r="F197" i="14"/>
  <c r="F196" i="14" s="1"/>
  <c r="F195" i="14" s="1"/>
  <c r="F194" i="14" s="1"/>
  <c r="F36" i="14"/>
  <c r="F35" i="14" s="1"/>
  <c r="F34" i="14" s="1"/>
  <c r="G197" i="14"/>
  <c r="G196" i="14" s="1"/>
  <c r="H197" i="14"/>
  <c r="H196" i="14" s="1"/>
  <c r="G122" i="14"/>
  <c r="G121" i="14" s="1"/>
  <c r="G120" i="14" s="1"/>
  <c r="H122" i="14"/>
  <c r="H121" i="14" s="1"/>
  <c r="H120" i="14" s="1"/>
  <c r="F122" i="14"/>
  <c r="F121" i="14" s="1"/>
  <c r="F120" i="14" s="1"/>
  <c r="H36" i="14"/>
  <c r="H35" i="14" s="1"/>
  <c r="H34" i="14" s="1"/>
  <c r="G36" i="14"/>
  <c r="G35" i="14" s="1"/>
  <c r="G34" i="14" s="1"/>
  <c r="G600" i="14"/>
  <c r="G596" i="14" s="1"/>
  <c r="G595" i="14" s="1"/>
  <c r="G594" i="14" s="1"/>
  <c r="G585" i="14" s="1"/>
  <c r="G584" i="14" s="1"/>
  <c r="H894" i="14"/>
  <c r="H893" i="14" s="1"/>
  <c r="F371" i="14"/>
  <c r="F600" i="14"/>
  <c r="F596" i="14" s="1"/>
  <c r="F595" i="14" s="1"/>
  <c r="F594" i="14" s="1"/>
  <c r="F585" i="14" s="1"/>
  <c r="F584" i="14" s="1"/>
  <c r="G894" i="14"/>
  <c r="G893" i="14" s="1"/>
  <c r="G371" i="14"/>
  <c r="H600" i="14"/>
  <c r="H596" i="14" s="1"/>
  <c r="H595" i="14" s="1"/>
  <c r="H594" i="14" s="1"/>
  <c r="H585" i="14" s="1"/>
  <c r="H584" i="14" s="1"/>
  <c r="H371" i="14"/>
  <c r="F59" i="14"/>
  <c r="F58" i="14" s="1"/>
  <c r="H923" i="14"/>
  <c r="H922" i="14" s="1"/>
  <c r="G923" i="14"/>
  <c r="G922" i="14" s="1"/>
  <c r="G1017" i="14"/>
  <c r="G1016" i="14" s="1"/>
  <c r="G404" i="14"/>
  <c r="G399" i="14" s="1"/>
  <c r="H404" i="14"/>
  <c r="H399" i="14" s="1"/>
  <c r="G966" i="14"/>
  <c r="G960" i="14" s="1"/>
  <c r="F401" i="14"/>
  <c r="G378" i="14"/>
  <c r="F378" i="14"/>
  <c r="H707" i="14"/>
  <c r="H706" i="14" s="1"/>
  <c r="H705" i="14" s="1"/>
  <c r="H704" i="14" s="1"/>
  <c r="G808" i="14"/>
  <c r="H808" i="14"/>
  <c r="G827" i="14"/>
  <c r="G826" i="14" s="1"/>
  <c r="H827" i="14"/>
  <c r="H826" i="14" s="1"/>
  <c r="G70" i="14"/>
  <c r="G69" i="14" s="1"/>
  <c r="G68" i="14" s="1"/>
  <c r="H70" i="14"/>
  <c r="H69" i="14" s="1"/>
  <c r="H68" i="14" s="1"/>
  <c r="F70" i="14"/>
  <c r="F69" i="14" s="1"/>
  <c r="F68" i="14" s="1"/>
  <c r="F278" i="14"/>
  <c r="F268" i="14" s="1"/>
  <c r="G310" i="14"/>
  <c r="G309" i="14" s="1"/>
  <c r="H832" i="14"/>
  <c r="G832" i="14"/>
  <c r="F832" i="14"/>
  <c r="F825" i="14" s="1"/>
  <c r="F824" i="14" s="1"/>
  <c r="H108" i="14"/>
  <c r="H107" i="14" s="1"/>
  <c r="G108" i="14"/>
  <c r="G107" i="14" s="1"/>
  <c r="H58" i="14"/>
  <c r="G58" i="14"/>
  <c r="G50" i="14"/>
  <c r="G49" i="14" s="1"/>
  <c r="G48" i="14" s="1"/>
  <c r="H50" i="14"/>
  <c r="H49" i="14" s="1"/>
  <c r="H48" i="14" s="1"/>
  <c r="F50" i="14"/>
  <c r="F49" i="14" s="1"/>
  <c r="F48" i="14" s="1"/>
  <c r="F145" i="14"/>
  <c r="F252" i="14"/>
  <c r="F248" i="14" s="1"/>
  <c r="F244" i="14" s="1"/>
  <c r="G658" i="14"/>
  <c r="G654" i="14" s="1"/>
  <c r="H1036" i="14"/>
  <c r="F463" i="14"/>
  <c r="F462" i="14" s="1"/>
  <c r="F457" i="14" s="1"/>
  <c r="F451" i="14" s="1"/>
  <c r="F435" i="14" s="1"/>
  <c r="H64" i="14"/>
  <c r="H63" i="14" s="1"/>
  <c r="F500" i="14"/>
  <c r="G513" i="14"/>
  <c r="G512" i="14" s="1"/>
  <c r="F525" i="14"/>
  <c r="F524" i="14" s="1"/>
  <c r="F523" i="14" s="1"/>
  <c r="G887" i="14"/>
  <c r="G886" i="14" s="1"/>
  <c r="F1036" i="14"/>
  <c r="G64" i="14"/>
  <c r="G63" i="14" s="1"/>
  <c r="F182" i="14"/>
  <c r="F181" i="14" s="1"/>
  <c r="F180" i="14" s="1"/>
  <c r="F179" i="14" s="1"/>
  <c r="G15" i="14"/>
  <c r="G14" i="14" s="1"/>
  <c r="G13" i="14" s="1"/>
  <c r="G12" i="14" s="1"/>
  <c r="H219" i="14"/>
  <c r="H218" i="14" s="1"/>
  <c r="G278" i="14"/>
  <c r="H463" i="14"/>
  <c r="H462" i="14" s="1"/>
  <c r="H457" i="14" s="1"/>
  <c r="H451" i="14" s="1"/>
  <c r="H435" i="14" s="1"/>
  <c r="G734" i="14"/>
  <c r="G733" i="14" s="1"/>
  <c r="G1036" i="14"/>
  <c r="G525" i="14"/>
  <c r="G524" i="14" s="1"/>
  <c r="G523" i="14" s="1"/>
  <c r="F734" i="14"/>
  <c r="F733" i="14" s="1"/>
  <c r="G765" i="14"/>
  <c r="G764" i="14" s="1"/>
  <c r="G763" i="14" s="1"/>
  <c r="G762" i="14" s="1"/>
  <c r="F887" i="14"/>
  <c r="F886" i="14" s="1"/>
  <c r="H1017" i="14"/>
  <c r="H1016" i="14" s="1"/>
  <c r="F304" i="14"/>
  <c r="H887" i="14"/>
  <c r="H886" i="14" s="1"/>
  <c r="G1008" i="14"/>
  <c r="G1007" i="14" s="1"/>
  <c r="G1006" i="14" s="1"/>
  <c r="G1005" i="14" s="1"/>
  <c r="H15" i="14"/>
  <c r="H14" i="14" s="1"/>
  <c r="H13" i="14" s="1"/>
  <c r="H12" i="14" s="1"/>
  <c r="F15" i="14"/>
  <c r="F14" i="14" s="1"/>
  <c r="F13" i="14" s="1"/>
  <c r="F12" i="14" s="1"/>
  <c r="G706" i="14"/>
  <c r="G705" i="14" s="1"/>
  <c r="G704" i="14" s="1"/>
  <c r="F168" i="14"/>
  <c r="F167" i="14" s="1"/>
  <c r="H182" i="14"/>
  <c r="H181" i="14" s="1"/>
  <c r="H180" i="14" s="1"/>
  <c r="H179" i="14" s="1"/>
  <c r="F219" i="14"/>
  <c r="F218" i="14" s="1"/>
  <c r="G537" i="14"/>
  <c r="G536" i="14" s="1"/>
  <c r="G535" i="14" s="1"/>
  <c r="G534" i="14" s="1"/>
  <c r="F902" i="14"/>
  <c r="F901" i="14" s="1"/>
  <c r="G1024" i="14"/>
  <c r="H278" i="14"/>
  <c r="F286" i="14"/>
  <c r="F552" i="14"/>
  <c r="H752" i="14"/>
  <c r="H751" i="14" s="1"/>
  <c r="H145" i="14"/>
  <c r="G145" i="14"/>
  <c r="F156" i="14"/>
  <c r="H765" i="14"/>
  <c r="H764" i="14" s="1"/>
  <c r="H763" i="14" s="1"/>
  <c r="H762" i="14" s="1"/>
  <c r="G500" i="14"/>
  <c r="G156" i="14"/>
  <c r="F64" i="14"/>
  <c r="F63" i="14" s="1"/>
  <c r="H156" i="14"/>
  <c r="G219" i="14"/>
  <c r="G218" i="14" s="1"/>
  <c r="H168" i="14"/>
  <c r="H167" i="14" s="1"/>
  <c r="F312" i="14"/>
  <c r="F311" i="14" s="1"/>
  <c r="G463" i="14"/>
  <c r="G462" i="14" s="1"/>
  <c r="G457" i="14" s="1"/>
  <c r="G451" i="14" s="1"/>
  <c r="G435" i="14" s="1"/>
  <c r="H525" i="14"/>
  <c r="H524" i="14" s="1"/>
  <c r="H523" i="14" s="1"/>
  <c r="H500" i="14"/>
  <c r="F654" i="14"/>
  <c r="F752" i="14"/>
  <c r="F751" i="14" s="1"/>
  <c r="G752" i="14"/>
  <c r="G751" i="14" s="1"/>
  <c r="F765" i="14"/>
  <c r="F764" i="14" s="1"/>
  <c r="F763" i="14" s="1"/>
  <c r="F762" i="14" s="1"/>
  <c r="H658" i="14"/>
  <c r="H654" i="14" s="1"/>
  <c r="F683" i="14"/>
  <c r="H683" i="14"/>
  <c r="H679" i="14" s="1"/>
  <c r="G168" i="14"/>
  <c r="G167" i="14" s="1"/>
  <c r="F295" i="14"/>
  <c r="F291" i="14" s="1"/>
  <c r="F213" i="14"/>
  <c r="F212" i="14" s="1"/>
  <c r="F211" i="14" s="1"/>
  <c r="H553" i="14"/>
  <c r="H552" i="14"/>
  <c r="G182" i="14"/>
  <c r="G181" i="14" s="1"/>
  <c r="G180" i="14" s="1"/>
  <c r="G179" i="14" s="1"/>
  <c r="G553" i="14"/>
  <c r="G552" i="14"/>
  <c r="H513" i="14"/>
  <c r="H512" i="14" s="1"/>
  <c r="F553" i="14"/>
  <c r="F513" i="14"/>
  <c r="F512" i="14" s="1"/>
  <c r="G683" i="14"/>
  <c r="F681" i="14"/>
  <c r="F680" i="14" s="1"/>
  <c r="G681" i="14"/>
  <c r="G680" i="14" s="1"/>
  <c r="F723" i="14"/>
  <c r="H724" i="14"/>
  <c r="H723" i="14" s="1"/>
  <c r="H734" i="14"/>
  <c r="H733" i="14" s="1"/>
  <c r="G724" i="14"/>
  <c r="G723" i="14" s="1"/>
  <c r="G902" i="14"/>
  <c r="G901" i="14" s="1"/>
  <c r="F1024" i="14"/>
  <c r="G1043" i="14"/>
  <c r="G1042" i="14" s="1"/>
  <c r="G1041" i="14" s="1"/>
  <c r="H1024" i="14"/>
  <c r="H902" i="14"/>
  <c r="H901" i="14" s="1"/>
  <c r="F927" i="14"/>
  <c r="F926" i="14" s="1"/>
  <c r="F925" i="14" s="1"/>
  <c r="F924" i="14" s="1"/>
  <c r="F923" i="14" s="1"/>
  <c r="F922" i="14" s="1"/>
  <c r="H1008" i="14"/>
  <c r="H1007" i="14" s="1"/>
  <c r="H1006" i="14" s="1"/>
  <c r="H1005" i="14" s="1"/>
  <c r="F1008" i="14"/>
  <c r="F1007" i="14" s="1"/>
  <c r="F1006" i="14" s="1"/>
  <c r="F1005" i="14" s="1"/>
  <c r="F1043" i="14"/>
  <c r="F1042" i="14" s="1"/>
  <c r="F1041" i="14" s="1"/>
  <c r="H1043" i="14"/>
  <c r="H1042" i="14" s="1"/>
  <c r="H1041" i="14" s="1"/>
  <c r="F1059" i="14" l="1"/>
  <c r="F290" i="14"/>
  <c r="F285" i="14" s="1"/>
  <c r="F284" i="14" s="1"/>
  <c r="F400" i="14"/>
  <c r="F399" i="14" s="1"/>
  <c r="F398" i="14" s="1"/>
  <c r="H672" i="14"/>
  <c r="H671" i="14" s="1"/>
  <c r="F820" i="14"/>
  <c r="F819" i="14" s="1"/>
  <c r="F818" i="14" s="1"/>
  <c r="F807" i="14" s="1"/>
  <c r="H268" i="14"/>
  <c r="G268" i="14"/>
  <c r="F243" i="14"/>
  <c r="H210" i="14"/>
  <c r="F210" i="14"/>
  <c r="G210" i="14"/>
  <c r="F885" i="14"/>
  <c r="F884" i="14" s="1"/>
  <c r="F679" i="14"/>
  <c r="G679" i="14"/>
  <c r="F347" i="14"/>
  <c r="F346" i="14" s="1"/>
  <c r="F340" i="14" s="1"/>
  <c r="G347" i="14"/>
  <c r="G346" i="14" s="1"/>
  <c r="G340" i="14" s="1"/>
  <c r="H398" i="14"/>
  <c r="G398" i="14"/>
  <c r="H195" i="14"/>
  <c r="H194" i="14" s="1"/>
  <c r="H166" i="14" s="1"/>
  <c r="G195" i="14"/>
  <c r="G194" i="14" s="1"/>
  <c r="G166" i="14" s="1"/>
  <c r="H966" i="14"/>
  <c r="H960" i="14" s="1"/>
  <c r="G825" i="14"/>
  <c r="G824" i="14" s="1"/>
  <c r="H825" i="14"/>
  <c r="H824" i="14" s="1"/>
  <c r="H310" i="14"/>
  <c r="H309" i="14" s="1"/>
  <c r="H984" i="14"/>
  <c r="H983" i="14" s="1"/>
  <c r="G984" i="14"/>
  <c r="G983" i="14" s="1"/>
  <c r="F984" i="14"/>
  <c r="F983" i="14" s="1"/>
  <c r="F953" i="14" s="1"/>
  <c r="H838" i="14"/>
  <c r="H837" i="14" s="1"/>
  <c r="G838" i="14"/>
  <c r="G837" i="14" s="1"/>
  <c r="F838" i="14"/>
  <c r="F837" i="14" s="1"/>
  <c r="F310" i="14"/>
  <c r="F309" i="14" s="1"/>
  <c r="H243" i="14"/>
  <c r="G243" i="14"/>
  <c r="H62" i="14"/>
  <c r="G33" i="14"/>
  <c r="H33" i="14"/>
  <c r="F33" i="14"/>
  <c r="F62" i="14"/>
  <c r="F506" i="14"/>
  <c r="F487" i="14" s="1"/>
  <c r="F1015" i="14"/>
  <c r="F1003" i="14" s="1"/>
  <c r="G144" i="14"/>
  <c r="G138" i="14" s="1"/>
  <c r="G106" i="14" s="1"/>
  <c r="H885" i="14"/>
  <c r="H884" i="14" s="1"/>
  <c r="H761" i="14"/>
  <c r="G722" i="14"/>
  <c r="G721" i="14" s="1"/>
  <c r="G1015" i="14"/>
  <c r="G1004" i="14" s="1"/>
  <c r="G761" i="14"/>
  <c r="G643" i="14"/>
  <c r="G642" i="14" s="1"/>
  <c r="F643" i="14"/>
  <c r="F642" i="14" s="1"/>
  <c r="F722" i="14"/>
  <c r="F721" i="14" s="1"/>
  <c r="G885" i="14"/>
  <c r="G884" i="14" s="1"/>
  <c r="H1015" i="14"/>
  <c r="H1004" i="14" s="1"/>
  <c r="G62" i="14"/>
  <c r="H144" i="14"/>
  <c r="H138" i="14" s="1"/>
  <c r="H106" i="14" s="1"/>
  <c r="H347" i="14"/>
  <c r="F761" i="14"/>
  <c r="H506" i="14"/>
  <c r="H487" i="14" s="1"/>
  <c r="H290" i="14"/>
  <c r="H285" i="14" s="1"/>
  <c r="H284" i="14" s="1"/>
  <c r="F166" i="14"/>
  <c r="G506" i="14"/>
  <c r="G487" i="14" s="1"/>
  <c r="H643" i="14"/>
  <c r="H642" i="14" s="1"/>
  <c r="F144" i="14"/>
  <c r="F138" i="14" s="1"/>
  <c r="H722" i="14"/>
  <c r="H721" i="14" s="1"/>
  <c r="G290" i="14"/>
  <c r="G285" i="14" s="1"/>
  <c r="G284" i="14" s="1"/>
  <c r="H953" i="14" l="1"/>
  <c r="H914" i="14" s="1"/>
  <c r="F914" i="14"/>
  <c r="G953" i="14"/>
  <c r="G914" i="14" s="1"/>
  <c r="G672" i="14"/>
  <c r="G671" i="14" s="1"/>
  <c r="G641" i="14" s="1"/>
  <c r="F672" i="14"/>
  <c r="F671" i="14" s="1"/>
  <c r="F641" i="14" s="1"/>
  <c r="F632" i="14" s="1"/>
  <c r="H820" i="14"/>
  <c r="H819" i="14" s="1"/>
  <c r="H818" i="14" s="1"/>
  <c r="H807" i="14" s="1"/>
  <c r="G820" i="14"/>
  <c r="G819" i="14" s="1"/>
  <c r="G818" i="14" s="1"/>
  <c r="G807" i="14" s="1"/>
  <c r="F209" i="14"/>
  <c r="H209" i="14"/>
  <c r="G209" i="14"/>
  <c r="F106" i="14"/>
  <c r="F57" i="14" s="1"/>
  <c r="G57" i="14"/>
  <c r="H57" i="14"/>
  <c r="H641" i="14"/>
  <c r="F1004" i="14"/>
  <c r="G283" i="14"/>
  <c r="H346" i="14"/>
  <c r="F283" i="14"/>
  <c r="F836" i="14"/>
  <c r="F787" i="14" s="1"/>
  <c r="G1003" i="14"/>
  <c r="G836" i="14"/>
  <c r="H836" i="14"/>
  <c r="H1003" i="14"/>
  <c r="F56" i="14" l="1"/>
  <c r="G787" i="14"/>
  <c r="H787" i="14"/>
  <c r="H340" i="14"/>
  <c r="H283" i="14" s="1"/>
  <c r="H56" i="14" s="1"/>
  <c r="G56" i="14"/>
  <c r="G632" i="14"/>
  <c r="H632" i="14"/>
  <c r="H1052" i="14" l="1"/>
  <c r="G1052" i="14"/>
  <c r="F1052" i="14"/>
  <c r="H1061" i="14" l="1"/>
  <c r="H1065" i="14" s="1"/>
  <c r="H1068" i="14"/>
  <c r="F1061" i="14"/>
  <c r="F1065" i="14" s="1"/>
  <c r="F1068" i="14"/>
  <c r="G1061" i="14"/>
  <c r="G1065" i="14" s="1"/>
  <c r="G1068" i="14"/>
</calcChain>
</file>

<file path=xl/sharedStrings.xml><?xml version="1.0" encoding="utf-8"?>
<sst xmlns="http://schemas.openxmlformats.org/spreadsheetml/2006/main" count="5993" uniqueCount="948">
  <si>
    <t>9100000000</t>
  </si>
  <si>
    <t>Обеспечение деятельности органов местного самоуправления</t>
  </si>
  <si>
    <t>9100000030</t>
  </si>
  <si>
    <t>Председатель Контрольно-счетной палаты Соликамского городского округа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</si>
  <si>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</si>
  <si>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</si>
  <si>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9100000040</t>
  </si>
  <si>
    <t>200</t>
  </si>
  <si>
    <t>Закупка товаров, работ и услуг для обеспечения государственных (муниципальных) нужд</t>
  </si>
  <si>
    <t>9100000150</t>
  </si>
  <si>
    <t>Обеспечение представительской деятельности органов местного самоуправления</t>
  </si>
  <si>
    <t>9200000000</t>
  </si>
  <si>
    <t>Мероприятия, осуществляемые органами местного самоуправления в рамках непрограммных направлений расходов</t>
  </si>
  <si>
    <t>9200000070</t>
  </si>
  <si>
    <t>Опубликование муниципальных правовых актов, оплата услуг по размещению информации о деятельности органов местного самоуправления</t>
  </si>
  <si>
    <t>800</t>
  </si>
  <si>
    <t>Иные бюджетные ассигнования</t>
  </si>
  <si>
    <t>9100000060</t>
  </si>
  <si>
    <t>Депутаты, работающие на непостоянной основе</t>
  </si>
  <si>
    <t>300</t>
  </si>
  <si>
    <t>Социальное обеспечение и иные выплаты населению</t>
  </si>
  <si>
    <t>9100000010</t>
  </si>
  <si>
    <t>0900000000</t>
  </si>
  <si>
    <t>Муниципальная программа "Социальная поддержка и охрана здоровья граждан в Соликамском городском округе"</t>
  </si>
  <si>
    <t>0920000000</t>
  </si>
  <si>
    <t>Подпрограмма "Укрепление общественного здоровья и социальная поддержка отдельных категорий граждан в Соликамском городском округе"</t>
  </si>
  <si>
    <t>0920200000</t>
  </si>
  <si>
    <t>Основное мероприятие "Муниципальная поддержка отдельных категорий граждан"</t>
  </si>
  <si>
    <t>092022С090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</si>
  <si>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</si>
  <si>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1000000000</t>
  </si>
  <si>
    <t>Муниципальная программа "Ресурсное обеспечение деятельности органов местного самоуправления Соликамского городского округа"</t>
  </si>
  <si>
    <t>1090000000</t>
  </si>
  <si>
    <t>Подпрограмма "Обеспечение реализации муниципальной программы "Ресурсное обеспечение деятельности органов местного самоуправления Соликамского городского округа"</t>
  </si>
  <si>
    <t>1090100000</t>
  </si>
  <si>
    <t>Основное мероприятие "Качественное исполнение функции главного распорядителя (главного администратора) бюджетных средств"</t>
  </si>
  <si>
    <t>1090100040</t>
  </si>
  <si>
    <t>Содержание аппарата</t>
  </si>
  <si>
    <t>1090100150</t>
  </si>
  <si>
    <t>109012T060</t>
  </si>
  <si>
    <t>109012П040</t>
  </si>
  <si>
    <t>Составление протоколов об административных правонарушениях</t>
  </si>
  <si>
    <t>109012П060</t>
  </si>
  <si>
    <t>Осуществление полномочий по созданию и организации деятельности административных комиссий</t>
  </si>
  <si>
    <t>109012С250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</si>
  <si>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</si>
  <si>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1090151200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</si>
  <si>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</si>
  <si>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9200000090</t>
  </si>
  <si>
    <t>0300000000</t>
  </si>
  <si>
    <t>Муниципальная программа "Развитие комплексной безопасности на территории Соликамского городского округа, развитие АПК "Безопасный город""</t>
  </si>
  <si>
    <t>0310000000</t>
  </si>
  <si>
    <t>Подпрограмма "Общественная безопасность на территории Соликамского городского округа"</t>
  </si>
  <si>
    <t>0310500000</t>
  </si>
  <si>
    <t>Основное мероприятие "Обеспечение информационной безопасности в структурных подразделениях и отраслевых (функциональных) органах администрации Соликамского городского округа"</t>
  </si>
  <si>
    <t>0310501110</t>
  </si>
  <si>
    <t>Обеспечение технической защиты информации</t>
  </si>
  <si>
    <t>0800000000</t>
  </si>
  <si>
    <t>Муниципальная программа "Развитие общественного самоуправления в Соликамском городском округе"</t>
  </si>
  <si>
    <t>0810000000</t>
  </si>
  <si>
    <t>Подпрограмма "Поддержка и развитие общественных инициатив в Соликамском городском округе"</t>
  </si>
  <si>
    <t>0810100000</t>
  </si>
  <si>
    <t>Основное мероприятие "Развитие взаимодействия органов местного самоуправления с гражданским обществом "</t>
  </si>
  <si>
    <t>0810101310</t>
  </si>
  <si>
    <t>Развитие общественных инициатив, поддержка социально ориентированных некоммерческих организаций</t>
  </si>
  <si>
    <t>600</t>
  </si>
  <si>
    <t>Предоставление субсидий бюджетным, автономным учреждениям и иным некоммерческим организациям</t>
  </si>
  <si>
    <t>0840000000</t>
  </si>
  <si>
    <t>Подпрограмма "Укрепление гражданского единства и межнационального согласия в Соликамском городском округе"</t>
  </si>
  <si>
    <t>0840100000</t>
  </si>
  <si>
    <t>Основное мероприятие "Содействие формированию гармоничной межнациональной и межконфессиональной ситуации в Соликамском городском округе"</t>
  </si>
  <si>
    <t>1010000000</t>
  </si>
  <si>
    <t>Подпрограмма "Развитие муниципальной службы в Соликамском городском округе"</t>
  </si>
  <si>
    <t>1010100000</t>
  </si>
  <si>
    <t>Основное мероприятие "Развитие и совершенствование муниципальной службы в администрации Соликамского городского округа и ее отраслевых (функциональных) органах"</t>
  </si>
  <si>
    <t>1010101010</t>
  </si>
  <si>
    <t>Мероприятия по развитию управленческих кадров</t>
  </si>
  <si>
    <t>1090100070</t>
  </si>
  <si>
    <t>1090101020</t>
  </si>
  <si>
    <t>Предоставление услуг и мероприятия по хранению, комплектованию, использованию архивных документов</t>
  </si>
  <si>
    <t>1090120030</t>
  </si>
  <si>
    <t>Выплаты Почетным гражданам и поощрений к Почетной грамоте</t>
  </si>
  <si>
    <t>Обеспечение хранения, комплектования, учета и использования архивных документов государственной части документов архивного фонда Пермского края</t>
  </si>
  <si>
    <t>1090159300</t>
  </si>
  <si>
    <t>Государственная регистрация актов гражданского состояния</t>
  </si>
  <si>
    <t>1090300000</t>
  </si>
  <si>
    <t>Основное мероприятие "Обеспечение выполнения функций органа местного самоуправления по соответствующему направлению деятельности"</t>
  </si>
  <si>
    <t>1090300130</t>
  </si>
  <si>
    <t>Обеспечение деятельности прочих учреждений</t>
  </si>
  <si>
    <t>1090300150</t>
  </si>
  <si>
    <t>1090301100</t>
  </si>
  <si>
    <t>Обеспечение качества предоставления услуг и выполнения функций</t>
  </si>
  <si>
    <t>0320000000</t>
  </si>
  <si>
    <t>Подпрограмма "Развитие безопасности жизнедеятельности населения Соликамского городского округа"</t>
  </si>
  <si>
    <t>0320100000</t>
  </si>
  <si>
    <t>Основное мероприятие "Защита населения и территорий от чрезвычайных ситуаций, выполнение мероприятий по гражданской обороне"</t>
  </si>
  <si>
    <t>0320103110</t>
  </si>
  <si>
    <t>Мероприятия по гражданской обороне, предупреждению и ликвидации чрезвычайных ситуаций</t>
  </si>
  <si>
    <t>0390000000</t>
  </si>
  <si>
    <t>Подпрограмма "Обеспечение реализации муниципальной программы "Развитие комплексной безопасности на территории Соликамского городского округа, развитие АПК "Безопасный город""</t>
  </si>
  <si>
    <t>0390100000</t>
  </si>
  <si>
    <t>0390100080</t>
  </si>
  <si>
    <t>Обеспечение деятельности казенных учреждений</t>
  </si>
  <si>
    <t>0320200000</t>
  </si>
  <si>
    <t>Основное мероприятие "Создание эффективной системы пожарной безопасности "</t>
  </si>
  <si>
    <t>0320203210</t>
  </si>
  <si>
    <t>Выполнение мероприятий по обеспечению первичных мер пожарной безопасности</t>
  </si>
  <si>
    <t>0320205230</t>
  </si>
  <si>
    <t>Содержание источников противопожарного водоснабжения</t>
  </si>
  <si>
    <t>400</t>
  </si>
  <si>
    <t>Капитальные вложения в объекты государственной (муниципальной) собственности</t>
  </si>
  <si>
    <t>0310100000</t>
  </si>
  <si>
    <t>Основное мероприятие "Снижение количества преступлений, зарегистрированных в округе"</t>
  </si>
  <si>
    <t>0310103310</t>
  </si>
  <si>
    <t>Мероприятия по охране общественного порядка и профилактике правонарушений</t>
  </si>
  <si>
    <t>03101SП020</t>
  </si>
  <si>
    <t>Организация мероприятий при осуществлении деятельности по обращению с животными без владельцев</t>
  </si>
  <si>
    <t>031012У100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</si>
  <si>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</si>
  <si>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0400000000</t>
  </si>
  <si>
    <t>Муниципальная программа "Экономическое развитие Соликамского городского округа"</t>
  </si>
  <si>
    <t>0430000000</t>
  </si>
  <si>
    <t>Подпрограмма "Поддержка сельского хозяйства в Соликамском городском округе"</t>
  </si>
  <si>
    <t>0430100000</t>
  </si>
  <si>
    <t>Основное мероприятие "Обеспечения развития отраслей сельскохозяйственного производства"</t>
  </si>
  <si>
    <t>0430104310</t>
  </si>
  <si>
    <t>Развитие сельского хозяйства и регулирование рынков сельскохозяйственной продукции</t>
  </si>
  <si>
    <t>0430200000</t>
  </si>
  <si>
    <t>Основное мероприятие "Повышение эффективности использования земель сельскохозяйственного назначения"</t>
  </si>
  <si>
    <t>0430204320</t>
  </si>
  <si>
    <t>Создание условий для эффективного использования земель сельскохозяйственного назначения</t>
  </si>
  <si>
    <t>0500000000</t>
  </si>
  <si>
    <t>Муниципальная программа "Развитие инфраструктуры и комфортной среды Соликамского городского округа"</t>
  </si>
  <si>
    <t>0510000000</t>
  </si>
  <si>
    <t>0510100000</t>
  </si>
  <si>
    <t>Основное мероприятие "Формирование благоприятных и комфортных условий проживания граждан"</t>
  </si>
  <si>
    <t>0320204110</t>
  </si>
  <si>
    <t>Мероприятия по противопожарной защите лесов</t>
  </si>
  <si>
    <t>0340000000</t>
  </si>
  <si>
    <t>Подпрограмма "Охрана окружающей среды Соликамского городского округа"</t>
  </si>
  <si>
    <t>0340100000</t>
  </si>
  <si>
    <t>Основное мероприятие "Повышение экологической безопасности"</t>
  </si>
  <si>
    <t>0340104120</t>
  </si>
  <si>
    <t>Охрана, использование и воспроизводство городских лесов</t>
  </si>
  <si>
    <t>0590000000</t>
  </si>
  <si>
    <t>Подпрограмма "Обеспечение реализации муниципальной программы "Развитие инфраструктуры и комфортной среды Соликамского городского округа"</t>
  </si>
  <si>
    <t>0590200000</t>
  </si>
  <si>
    <t>0590205520</t>
  </si>
  <si>
    <t>Организация перевозок пассажиров автомобильным транспортом на территории Соликамского городского округа</t>
  </si>
  <si>
    <t>0530000000</t>
  </si>
  <si>
    <t>Подпрограмма "Развитие и содержание дорог Соликамского городского округа"</t>
  </si>
  <si>
    <t>0530100000</t>
  </si>
  <si>
    <t>Основное мероприятие "Содержание автодорог и искусственных сооружений на них в соответствии с необходимыми требованиями"</t>
  </si>
  <si>
    <t>0530104510</t>
  </si>
  <si>
    <t>Содержание автомобильных дорог и элементов благоустройства</t>
  </si>
  <si>
    <t>0530200000</t>
  </si>
  <si>
    <t>05302ST040</t>
  </si>
  <si>
    <t>0200000000</t>
  </si>
  <si>
    <t>Муниципальная программа "Развитие сферы культуры, туризма и молодежной политики Соликамского городского округа"</t>
  </si>
  <si>
    <t>0220000000</t>
  </si>
  <si>
    <t>Подпрограмма "Развитие сферы туризма в Соликамском городском округе"</t>
  </si>
  <si>
    <t>0220100000</t>
  </si>
  <si>
    <t>0410000000</t>
  </si>
  <si>
    <t>Подпрограмма "Развитие малого и среднего предпринимательства в Соликамском городском округе"</t>
  </si>
  <si>
    <t>0410100000</t>
  </si>
  <si>
    <t>Развитие торговли и потребительского рынка</t>
  </si>
  <si>
    <t>0510200000</t>
  </si>
  <si>
    <t>Основное мероприятие "Улучшение внешнего облика Соликамского городского округа и условий проживания граждан"</t>
  </si>
  <si>
    <t>05102SP250</t>
  </si>
  <si>
    <t>0540000000</t>
  </si>
  <si>
    <t>Подпрограмма "Поддержка технического состояния и развитие жилищного фонда Соликамского городского округа"</t>
  </si>
  <si>
    <t>0540100000</t>
  </si>
  <si>
    <t>Основное мероприятие "Обеспечение комфортного и безопасного жилья"</t>
  </si>
  <si>
    <t>0540105110</t>
  </si>
  <si>
    <t>Поддержание жилищного фонда в нормативном состоянии, в том числе обеспечение безопасных условий проживания граждан</t>
  </si>
  <si>
    <t>0540105120</t>
  </si>
  <si>
    <t>0540105160</t>
  </si>
  <si>
    <t>054F300000</t>
  </si>
  <si>
    <t>Основное мероприятие Реализация федерального проекта "Обеспечение устойчивого сокращения непригодного для проживания жилищного фонда"</t>
  </si>
  <si>
    <t>054F367483</t>
  </si>
  <si>
    <t>Обеспечение устойчивого сокращения непригодного для проживания жилищного фонда</t>
  </si>
  <si>
    <t>054F367484</t>
  </si>
  <si>
    <t>Реализация мероприятий по обеспечению устойчивого сокращения непригодного для проживания жилищного фонда</t>
  </si>
  <si>
    <t>092022С070</t>
  </si>
  <si>
    <t>Содержание жилых помещений специализированного жилищного фонда для детей-сирот, детей, оставшихся без попечения родителей, лицам из их числа</t>
  </si>
  <si>
    <t>0520000000</t>
  </si>
  <si>
    <t>Подпрограмма "Развитие коммунальной инфраструктуры и повышение энергетической эффективности на территории Соликамского городского округа"</t>
  </si>
  <si>
    <t>0520100000</t>
  </si>
  <si>
    <t>Основное мероприятие "Повышение эффективности использования энергетических ресурсов в коммунальной, бюджетной и жилищной сферах"</t>
  </si>
  <si>
    <t>0520105210</t>
  </si>
  <si>
    <t>Управление (эксплуатация) бесхозяйных сетей или муниципальных сетей, не обслуживаемых специализированной организацией, холодного и горячего водоснабжения, водоотведения, теплоснабжения и газоснабжения</t>
  </si>
  <si>
    <t>0520105260</t>
  </si>
  <si>
    <t>Поддержка технического состояния объектов коммунальной инфраструктуры</t>
  </si>
  <si>
    <t>Основное мероприятие "Комплексное развитие сельских территорий"</t>
  </si>
  <si>
    <t>0310105320</t>
  </si>
  <si>
    <t>0510105310</t>
  </si>
  <si>
    <t>Создание благоприятных условий для проживания и отдыха граждан</t>
  </si>
  <si>
    <t>0510105320</t>
  </si>
  <si>
    <t>Мероприятия по улучшению санитарного и экологического состояния территории</t>
  </si>
  <si>
    <t>0510205340</t>
  </si>
  <si>
    <t>Организация содержания мест захоронений</t>
  </si>
  <si>
    <t>0510205370</t>
  </si>
  <si>
    <t>Демонтаж, перемещение, хранение, транспортирование и захоронение либо утилизация самовольно установленных и незаконно размещенных движимых объектов</t>
  </si>
  <si>
    <t>0510300000</t>
  </si>
  <si>
    <t>Основное мероприятие "Повышение уровня благоустройства нуждающихся в благоустройстве территорий общего пользования Соликамского городского округа, а также дворовых территорий многоквартирных домов"</t>
  </si>
  <si>
    <t>05103SЖ090</t>
  </si>
  <si>
    <t>0510600000</t>
  </si>
  <si>
    <t>05106L5765</t>
  </si>
  <si>
    <t>051F200000</t>
  </si>
  <si>
    <t>051F255550</t>
  </si>
  <si>
    <t>0530105220</t>
  </si>
  <si>
    <t>Освещение улиц</t>
  </si>
  <si>
    <t>0590100000</t>
  </si>
  <si>
    <t>0590102010</t>
  </si>
  <si>
    <t>Предоставление услуг (функций) по обеспечению деятельности в сфере благоустройства и дорожного хозяйства</t>
  </si>
  <si>
    <t>0340106110</t>
  </si>
  <si>
    <t>Обеспечение функций в сфере охраны окружающей среды и экологической безопасности</t>
  </si>
  <si>
    <t>0340106140</t>
  </si>
  <si>
    <t>Озеленение территории городского округа</t>
  </si>
  <si>
    <t>0340200000</t>
  </si>
  <si>
    <t>Основное мероприятие "Повышение экологического образования, уровня экологической культуры"</t>
  </si>
  <si>
    <t>0340206120</t>
  </si>
  <si>
    <t>Экологическое образование и формирование экологической культуры</t>
  </si>
  <si>
    <t>0100000000</t>
  </si>
  <si>
    <t>Муниципальная программа "Развитие системы образования Соликамского городского округа"</t>
  </si>
  <si>
    <t>0110000000</t>
  </si>
  <si>
    <t>Подпрограмма "Развитие инфраструктуры муниципальной системы образования Соликамского городского округа"</t>
  </si>
  <si>
    <t>0110100000</t>
  </si>
  <si>
    <t>Основное мероприятие "Создание условий и новых форм для качественных изменений материально-технической составляющей муниципальной системы образования"</t>
  </si>
  <si>
    <t>1090302080</t>
  </si>
  <si>
    <t>Предоставление услуг прочими учреждениями образования</t>
  </si>
  <si>
    <t>0210000000</t>
  </si>
  <si>
    <t>Подпрограмма "Развитие сферы культуры в Соликамском городском округе"</t>
  </si>
  <si>
    <t>0210100000</t>
  </si>
  <si>
    <t>0210100150</t>
  </si>
  <si>
    <t>1090120020</t>
  </si>
  <si>
    <t>0820000000</t>
  </si>
  <si>
    <t>Подпрограмма "Поддержка ветеранов войны, труда Вооруженных сил и правоохранительных органов в Соликамском городском округе"</t>
  </si>
  <si>
    <t>0820100000</t>
  </si>
  <si>
    <t>Основное мероприятие "Обеспечение поддержки ветеранов и пенсионеров"</t>
  </si>
  <si>
    <t>0820101310</t>
  </si>
  <si>
    <t>0820120100</t>
  </si>
  <si>
    <t>Оказание материальной помощи ветеранам</t>
  </si>
  <si>
    <t>0830000000</t>
  </si>
  <si>
    <t>Подпрограмма "Социальная реабилитация и обеспечение жизнедеятельности инвалидов в Соликамском городском округе"</t>
  </si>
  <si>
    <t>0830100000</t>
  </si>
  <si>
    <t>Основное мероприятие "Социальная реабилитация и адаптация инвалидов Соликамского городского округа"</t>
  </si>
  <si>
    <t>0830101310</t>
  </si>
  <si>
    <t>0920100000</t>
  </si>
  <si>
    <t>Основное мероприятие "Оказание социальной поддержки отдельным категориям граждан"</t>
  </si>
  <si>
    <t>0920109620</t>
  </si>
  <si>
    <t>Обеспечение мероприятий по оказанию адресной помощи населению</t>
  </si>
  <si>
    <t>0920120110</t>
  </si>
  <si>
    <t>Оказание адресной материальной помощи малообеспеченным семьям с детьми, гражданам, попавшим в трудную или экстремальную жизненную ситуацию</t>
  </si>
  <si>
    <t>0930000000</t>
  </si>
  <si>
    <t>Подпрограмма "Врачебные кадры в Соликамском городском округе"</t>
  </si>
  <si>
    <t>0930100000</t>
  </si>
  <si>
    <t>Основное мероприятие "Повышение доступности бесплатной медицинской помощи населению"</t>
  </si>
  <si>
    <t>0930109100</t>
  </si>
  <si>
    <t>Мероприятия по привлечению медицинских кадров в учреждения здравоохранения</t>
  </si>
  <si>
    <t>0600000000</t>
  </si>
  <si>
    <t>Муниципальная программа "Физическая культура и спорт Соликамского городского округа"</t>
  </si>
  <si>
    <t>0610000000</t>
  </si>
  <si>
    <t>Подпрограмма "Обеспечение условий для занятий физической культурой и спортом"</t>
  </si>
  <si>
    <t>0610100000</t>
  </si>
  <si>
    <t>Основное мероприятие "Развитие спортивной инфраструктуры и материально-технической базы муниципальных учреждений"</t>
  </si>
  <si>
    <t>06101SФ230</t>
  </si>
  <si>
    <t>0590100040</t>
  </si>
  <si>
    <t>0560000000</t>
  </si>
  <si>
    <t>Подпрограмма "Развитие градостроительного планирования и регулирования использования территории Соликамского городского округа"</t>
  </si>
  <si>
    <t>0560100000</t>
  </si>
  <si>
    <t>Основное мероприятие "Обеспечение устойчивого развития территории Соликамского городского округа градостроительными средствами"</t>
  </si>
  <si>
    <t>0560104620</t>
  </si>
  <si>
    <t>Управление градостроительной деятельностью на территории Соликамского городского округа</t>
  </si>
  <si>
    <t>0490000000</t>
  </si>
  <si>
    <t>Подпрограмма "Обеспечение реализации муниципальной программы "Экономическое развитие Соликамского городского округа"</t>
  </si>
  <si>
    <t>0490100000</t>
  </si>
  <si>
    <t>0490100040</t>
  </si>
  <si>
    <t>0420000000</t>
  </si>
  <si>
    <t>Подпрограмма "Эффективное управление и распоряжение муниципальным имуществом и земельными ресурсами в Соликамском городском округе"</t>
  </si>
  <si>
    <t>0420100000</t>
  </si>
  <si>
    <t>Основное мероприятие "Эффективное управление и распоряжение муниципальным имуществом"</t>
  </si>
  <si>
    <t>0420101210</t>
  </si>
  <si>
    <t>Управление объектами муниципальной недвижимости</t>
  </si>
  <si>
    <t>0420200000</t>
  </si>
  <si>
    <t>Основное мероприятие "Эффективное управление и распоряжение земельными ресурсами"</t>
  </si>
  <si>
    <t>0420201230</t>
  </si>
  <si>
    <t>Управление земельными ресурсами</t>
  </si>
  <si>
    <t>04202SЦ140</t>
  </si>
  <si>
    <t>0490101220</t>
  </si>
  <si>
    <t>Содержание объектов казны</t>
  </si>
  <si>
    <t>0110102040</t>
  </si>
  <si>
    <t>Развитие вариативных форм дошкольного образования</t>
  </si>
  <si>
    <t>011012Н420</t>
  </si>
  <si>
    <t>0190000000</t>
  </si>
  <si>
    <t>Подпрограмма "Обеспечение реализации муниципальной программы "Развитие системы образования Соликамского городского округа"</t>
  </si>
  <si>
    <t>0190100000</t>
  </si>
  <si>
    <t>0190102030</t>
  </si>
  <si>
    <t>Предоставление услуг присмотра и ухода в муниципальных дошкольных учреждениях</t>
  </si>
  <si>
    <t>0190200000</t>
  </si>
  <si>
    <t>Основное мероприятие "Реализация государственных полномочий и публичных обязательств в сфере образования"</t>
  </si>
  <si>
    <t>0190207230</t>
  </si>
  <si>
    <t>Обеспечение питанием детей с ограниченными возможностями здоровья, обучающихся в дошкольных и общеобразовательных учреждениях, и иных категорий детей</t>
  </si>
  <si>
    <t>019022Н020</t>
  </si>
  <si>
    <t>Единая субвенция на выполнение отдельных государственных полномочий в сфере образования</t>
  </si>
  <si>
    <t>0110200000</t>
  </si>
  <si>
    <t>Основное мероприятие "Повышение качества организационно-методических и социально-педагогических условий для развития муниципальной системы образования"</t>
  </si>
  <si>
    <t>0190102050</t>
  </si>
  <si>
    <t>Предоставление услуг в сфере общего образования</t>
  </si>
  <si>
    <t>0190253030</t>
  </si>
  <si>
    <t>Ежемесячное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</si>
  <si>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01902L3040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</si>
  <si>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</si>
  <si>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01902SН040</t>
  </si>
  <si>
    <t>0190102060</t>
  </si>
  <si>
    <t>Предоставление услуг по дополнительному образованию детей</t>
  </si>
  <si>
    <t>0190207510</t>
  </si>
  <si>
    <t>Мероприятия по организации отдыха детей и их оздоровления</t>
  </si>
  <si>
    <t>019022С140</t>
  </si>
  <si>
    <t>0110207110</t>
  </si>
  <si>
    <t>Выявление, сопровождение и поддержка одаренных детей</t>
  </si>
  <si>
    <t>0110207120</t>
  </si>
  <si>
    <t>Мероприятия по повышению профессиональной компетентности педагогических кадров</t>
  </si>
  <si>
    <t>0110220050</t>
  </si>
  <si>
    <t>Присуждение звания "Юное дарование"</t>
  </si>
  <si>
    <t>0190100040</t>
  </si>
  <si>
    <t>0190102080</t>
  </si>
  <si>
    <t>0310103320</t>
  </si>
  <si>
    <t>Предупреждение правонарушений несовершеннолетними</t>
  </si>
  <si>
    <t>0310200000</t>
  </si>
  <si>
    <t>Основное мероприятие "Формирование негативного отношения к употреблению наркотических средств и распространению ВИЧ-инфекции"</t>
  </si>
  <si>
    <t>0310209200</t>
  </si>
  <si>
    <t>Мероприятия по профилактике потребления психоактивных веществ и противодействию распространения ВИЧ-инфекции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</si>
  <si>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</si>
  <si>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0220108400</t>
  </si>
  <si>
    <t>Популяризация внутреннего и въездного туризма, формирование положительного туристского имиджа</t>
  </si>
  <si>
    <t>0290000000</t>
  </si>
  <si>
    <t>Подпрограмма "Обеспечение реализации муниципальной программы "Развитие сферы культуры, туризма и молодежной политики Соликамского городского округа"</t>
  </si>
  <si>
    <t>0290100000</t>
  </si>
  <si>
    <t>0290102060</t>
  </si>
  <si>
    <t>0240000000</t>
  </si>
  <si>
    <t>Подпрограмма "Развитие молодежной политики в Соликамском городском округе"</t>
  </si>
  <si>
    <t>0240100000</t>
  </si>
  <si>
    <t>Основное мероприятие "Развитие условий для социального становления и самореализации молодежи на территории Соликамского городского округа"</t>
  </si>
  <si>
    <t>0240107700</t>
  </si>
  <si>
    <t>Мероприятия в сфере молодежной политики</t>
  </si>
  <si>
    <t>0290102070</t>
  </si>
  <si>
    <t>Предоставление услуг в сфере молодежной политики</t>
  </si>
  <si>
    <t>0230000000</t>
  </si>
  <si>
    <t>Подпрограмма "Сохранение объектов культурного наследия в Соликамском городском округе"</t>
  </si>
  <si>
    <t>0230100000</t>
  </si>
  <si>
    <t>02301SК190</t>
  </si>
  <si>
    <t>0290102090</t>
  </si>
  <si>
    <t>Предоставление услуги по культурно-досуговой деятельности</t>
  </si>
  <si>
    <t>0290102100</t>
  </si>
  <si>
    <t>Публичный показ музейных предметов, музейных коллекций</t>
  </si>
  <si>
    <t>0290102110</t>
  </si>
  <si>
    <t>Библиотечное, библиографическое и информационное обслуживание пользователей библиотеки</t>
  </si>
  <si>
    <t>0290108110</t>
  </si>
  <si>
    <t>Приобретение периодической, научной, учебно-методической, справочно-информационной и художественной литературы для инвалидов по зрению</t>
  </si>
  <si>
    <t>0290108120</t>
  </si>
  <si>
    <t>Приобретение периодической, научной, учебно-методической, справочно-информационной и художественной литературы и подписка для пополнения фондов</t>
  </si>
  <si>
    <t>0210108610</t>
  </si>
  <si>
    <t>Организация досуга населения</t>
  </si>
  <si>
    <t>0210108620</t>
  </si>
  <si>
    <t>Поддержка профессионального мастерства, развитие народных промыслов и ремёсел</t>
  </si>
  <si>
    <t>0290100040</t>
  </si>
  <si>
    <t>0290102130</t>
  </si>
  <si>
    <t>Предоставление услуг прочими учреждениями культуры</t>
  </si>
  <si>
    <t>0310300000</t>
  </si>
  <si>
    <t>Основное мероприятие "Формирование негативного отношения к употреблению алкоголя"</t>
  </si>
  <si>
    <t>0310309210</t>
  </si>
  <si>
    <t>Мероприятия по профилактике потребления алкоголя</t>
  </si>
  <si>
    <t>0910000000</t>
  </si>
  <si>
    <t>Подпрограмма "Обеспечение жильем молодых семей в Соликамском городском округе"</t>
  </si>
  <si>
    <t>0910100000</t>
  </si>
  <si>
    <t>Основное мероприятие "Муниципальная поддержка молодых семей в решении жилищной проблемы"</t>
  </si>
  <si>
    <t>09101L4970</t>
  </si>
  <si>
    <t>0690000000</t>
  </si>
  <si>
    <t>Подпрограмма "Обеспечение реализации муниципальной программы "Физическая культура и спорт Соликамского городского округа"</t>
  </si>
  <si>
    <t>0690100000</t>
  </si>
  <si>
    <t>0690102140</t>
  </si>
  <si>
    <t>0690107520</t>
  </si>
  <si>
    <t>Мероприятия по организации оздоровительной кампании детей и подростков</t>
  </si>
  <si>
    <t>0610200000</t>
  </si>
  <si>
    <t>Основное мероприятие "Развитие потребности в занятии физической культурой и массовым спортом"</t>
  </si>
  <si>
    <t>0610220070</t>
  </si>
  <si>
    <t>Стипендии главы городского округа - главы администрации Соликамского городского округа ведущим спортсменам</t>
  </si>
  <si>
    <t>0610109410</t>
  </si>
  <si>
    <t>Обеспечение населения спортивными сооружениями, исходя из нормативной потребности</t>
  </si>
  <si>
    <t>0610209400</t>
  </si>
  <si>
    <t>Мероприятия по физической культуре и спорту</t>
  </si>
  <si>
    <t>061P500000</t>
  </si>
  <si>
    <t>061P550810</t>
  </si>
  <si>
    <t>0690100040</t>
  </si>
  <si>
    <t>1090200000</t>
  </si>
  <si>
    <t>Основное мероприятие "Обеспечение сбалансированности и устойчивости бюджета Соликамского городского округа. Повышение качества управления муниципальными финансами"</t>
  </si>
  <si>
    <t>1090200040</t>
  </si>
  <si>
    <t>Обслуживание лицевых счетов органов государственной власти Пермского края, государственных краевых учреждений органами местного самоуправления Пермского края</t>
  </si>
  <si>
    <t>1090300080</t>
  </si>
  <si>
    <t>9200000980</t>
  </si>
  <si>
    <t>9200000990</t>
  </si>
  <si>
    <t>Условные расходы бюджета</t>
  </si>
  <si>
    <t>Наименование расходов</t>
  </si>
  <si>
    <t>1</t>
  </si>
  <si>
    <t>2</t>
  </si>
  <si>
    <t>4</t>
  </si>
  <si>
    <t>6</t>
  </si>
  <si>
    <t>ИТОГО РАСХОДОВ:</t>
  </si>
  <si>
    <t>Снос расселенных жилых домов и нежилых зданий (сооружений), расположенных на территории муниципальных образований Пермского края (долевое участие местного бюджета)</t>
  </si>
  <si>
    <t xml:space="preserve">Выполнение работ по сохранению объектов культурного наследия, находящихся в собственности муниципальных образований (долевое участие местного бюджета) </t>
  </si>
  <si>
    <t>Разработка проектов межевания территории и проведение комплексных кадастровых работ (долевое участие местного бюджета)</t>
  </si>
  <si>
    <t xml:space="preserve">Предоставление услуг в сфере физической культуры и спорта, реализация мероприятий Всероссийского комплекса ГТО  </t>
  </si>
  <si>
    <t>Глава городского округа - глава администрации Соликамского городского округа</t>
  </si>
  <si>
    <t>Выплата материального стимулирования народным дружинникам за участие в охране общественного порядка  (долевое участие местного бюджета)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</si>
  <si>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(долевое участие местного бюджета)</t>
  </si>
  <si>
    <t xml:space="preserve">Выполнение работ по сохранению объектов культурного наследия, находящихся в собственности муниципальных образований (долевое участие краевого бюджета) </t>
  </si>
  <si>
    <t>Выплата материального стимулирования народным дружинникам за участие в охране общественного порядка  (долевое участие краевого бюджета)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</si>
  <si>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(долевое участие краевого бюджета)</t>
  </si>
  <si>
    <t>Реализация мероприятий, направленных на комплексное развитие сельских территорий (Благоустройство сельских территорий) (долевое участие краевого бюджета)</t>
  </si>
  <si>
    <t>Строительство (реконструкция) стадионов, межшкольных стадионов, спортивных площадок и иных спортивных объектов (долевое участие местного бюджета)</t>
  </si>
  <si>
    <t>Поддержка инновационных образовательных учреждений</t>
  </si>
  <si>
    <t>Предоставление  субсидий  бюджетным,  автономным  учреждениям и иным некоммерческим организациям</t>
  </si>
  <si>
    <t>0110107210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</si>
  <si>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"специальные учебно-воспитательные учреждения для обучающихся с девиантным (общественно опасным) поведением" и муниципальных санаторных общеобразовательных учреждениях (долевое участие местного бюджета)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</si>
  <si>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"специальные учебно-воспитательные учреждения для обучающихся с девиантным (общественно опасным) поведением" и муниципальных санаторных общеобразовательных учреждениях (долевое участие краевого бюджета)</t>
  </si>
  <si>
    <t>Основное мероприятие "Обеспечение земельных участков инфраструктурой"</t>
  </si>
  <si>
    <t>Разработка схем, проектирование и сооружение объектов  инженерной инфраструктуры</t>
  </si>
  <si>
    <t>0520200000</t>
  </si>
  <si>
    <t xml:space="preserve">0520205240 </t>
  </si>
  <si>
    <t>Основное мероприятие "Реализация федерального проекта "Спорт - норма жизни"</t>
  </si>
  <si>
    <t>Основное мероприятие "Усиление роли сферы культуры в повышении качества жизни горожан"</t>
  </si>
  <si>
    <t>Мероприятия по улучшению санитарного состояния территории Соликамского городского округа</t>
  </si>
  <si>
    <t>Образование комиссий по делам несовершеннолетних и защита их прав и организация их деятельности</t>
  </si>
  <si>
    <t>0840101310</t>
  </si>
  <si>
    <t xml:space="preserve">Развитие общественных инициатив, поддержка социально ориентированных некоммерческих организаций </t>
  </si>
  <si>
    <t>Основное мероприятие "Создание условий для повышения конкурентоспособности туристского рынка Соликамского городского округа"</t>
  </si>
  <si>
    <t>Обеспечение мероприятий по содержанию и ремонту жилищного фонда</t>
  </si>
  <si>
    <t>в том числе:</t>
  </si>
  <si>
    <t>Основное мероприятие "Реализация регионального проекта "Формирование комфортной городской среды"</t>
  </si>
  <si>
    <t>0920120120</t>
  </si>
  <si>
    <t>Единовременные денежные выплаты многодетным семьям, состоящим на учете по месту жительства в Соликамском городском округе, взамен предоставления земельного участка в собственность бесплатно</t>
  </si>
  <si>
    <t>Обеспечение мероприятий по расселению граждан из аварийного жилищного фонда</t>
  </si>
  <si>
    <t>08101SP080</t>
  </si>
  <si>
    <t>0410104260</t>
  </si>
  <si>
    <t>Основное мероприятие "Развитие и поддержка малого и среднего предпринимательства"</t>
  </si>
  <si>
    <t>целевая статья</t>
  </si>
  <si>
    <t>вид расходов</t>
  </si>
  <si>
    <t/>
  </si>
  <si>
    <t>Софинансирование проектов инициативного бюджетирования (долевое участие юридических и физических лиц)</t>
  </si>
  <si>
    <t>06101SФ130</t>
  </si>
  <si>
    <t>Устройство спортивных площадок и оснащение объектов спортивным оборудованием и инвентарем для занятий физической культурой и спортом (долевое участие местного бюджета)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</si>
  <si>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(долевое участие местного бюджета)</t>
  </si>
  <si>
    <t>02101L4670</t>
  </si>
  <si>
    <t>0520600000</t>
  </si>
  <si>
    <t>92000SP310</t>
  </si>
  <si>
    <t>к решению Думы</t>
  </si>
  <si>
    <t>Соликамского городского округа</t>
  </si>
  <si>
    <t xml:space="preserve">Пенсии за выслугу лет лицам, замещавшим должности муниципальной службы и лицам, замещавшим муниципальные должности </t>
  </si>
  <si>
    <t>05401SЖ720</t>
  </si>
  <si>
    <t>08101SP060</t>
  </si>
  <si>
    <t xml:space="preserve">Резервный фонд администрации Соликамского городского округа  </t>
  </si>
  <si>
    <t>Ведомст венная класси фикация</t>
  </si>
  <si>
    <t>Бюджетная классификация</t>
  </si>
  <si>
    <t>раздел, подраздел</t>
  </si>
  <si>
    <t>3</t>
  </si>
  <si>
    <t>620</t>
  </si>
  <si>
    <t>Муниципальное казенное учреждение "Контрольно-счетная палата Соликамского городского округа"</t>
  </si>
  <si>
    <t>0100</t>
  </si>
  <si>
    <t>Общегосударственные вопросы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</si>
  <si>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</si>
  <si>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</si>
  <si>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</si>
  <si>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</si>
  <si>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</si>
  <si>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</si>
  <si>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</si>
  <si>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</si>
  <si>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621</t>
  </si>
  <si>
    <t>Дума Соликамского городского округа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</si>
  <si>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</si>
  <si>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</si>
  <si>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622</t>
  </si>
  <si>
    <t>Администрация Соликамского городского округа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</si>
  <si>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</si>
  <si>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</si>
  <si>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</si>
  <si>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</si>
  <si>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</si>
  <si>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0105</t>
  </si>
  <si>
    <t>Судебная система</t>
  </si>
  <si>
    <t>0111</t>
  </si>
  <si>
    <t>Резервные фонды</t>
  </si>
  <si>
    <r>
      <t xml:space="preserve">Софинансирование проектов инициативного бюджетирования (долевое участие местного бюджета) </t>
    </r>
    <r>
      <rPr>
        <b/>
        <i/>
        <sz val="12"/>
        <rFont val="Times New Roman"/>
        <family val="1"/>
        <charset val="204"/>
      </rPr>
      <t xml:space="preserve">   </t>
    </r>
    <r>
      <rPr>
        <b/>
        <i/>
        <sz val="12"/>
        <color rgb="FF0000FF"/>
        <rFont val="Times New Roman"/>
        <family val="1"/>
        <charset val="204"/>
      </rPr>
      <t/>
    </r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</si>
  <si>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</si>
  <si>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</si>
  <si>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</si>
  <si>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</si>
  <si>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</si>
  <si>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</si>
  <si>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</si>
  <si>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</si>
  <si>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</si>
  <si>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</si>
  <si>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</si>
  <si>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</si>
  <si>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Подпрограмма "Благоустройство Соликамского городского округа"</t>
  </si>
  <si>
    <t>0408</t>
  </si>
  <si>
    <t>Транспорт</t>
  </si>
  <si>
    <t>0409</t>
  </si>
  <si>
    <t>Дорожное хозяйство (дорожные фонды)</t>
  </si>
  <si>
    <t>Основное мероприятие "Ремонт и капитальный ремонт автомобильных дорог, транзитных объектов (транзитных мостов) и систем водоотвода"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</si>
  <si>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</si>
  <si>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</si>
  <si>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</si>
  <si>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</si>
  <si>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</si>
  <si>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</si>
  <si>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</si>
  <si>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</si>
  <si>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</si>
  <si>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</si>
  <si>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Реализация мероприятий, направленных на комплексное развитие сельских территорий (Благоустройство сельских территорий) (долевое участие местного бюджета)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</si>
  <si>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</si>
  <si>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</si>
  <si>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</si>
  <si>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</si>
  <si>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0702</t>
  </si>
  <si>
    <t>0707</t>
  </si>
  <si>
    <t>Молодежная политика</t>
  </si>
  <si>
    <t>0709</t>
  </si>
  <si>
    <t>Другие вопросы в области образования</t>
  </si>
  <si>
    <t>0800</t>
  </si>
  <si>
    <t xml:space="preserve">Культура, кинематография 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</si>
  <si>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</si>
  <si>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</si>
  <si>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</si>
  <si>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</si>
  <si>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</si>
  <si>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</si>
  <si>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</si>
  <si>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</si>
  <si>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</si>
  <si>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</si>
  <si>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</si>
  <si>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</si>
  <si>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</si>
  <si>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</si>
  <si>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</si>
  <si>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</si>
  <si>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623</t>
  </si>
  <si>
    <t>Комитет по архитектуре и градостроительству администрации Соликамского городского округа</t>
  </si>
  <si>
    <t>624</t>
  </si>
  <si>
    <t>Управление имущественных отношений администрации Соликамского городского округа</t>
  </si>
  <si>
    <t>629</t>
  </si>
  <si>
    <t>Управление образования администрации Соликамского городского округа</t>
  </si>
  <si>
    <t>0701</t>
  </si>
  <si>
    <t>Дошкольное образование</t>
  </si>
  <si>
    <t>Общее образование</t>
  </si>
  <si>
    <t>0703</t>
  </si>
  <si>
    <t>Дополнительное образование детей</t>
  </si>
  <si>
    <t>631</t>
  </si>
  <si>
    <t>Управление культуры администрации Соликамского городского округа</t>
  </si>
  <si>
    <t>0801</t>
  </si>
  <si>
    <t>Культура</t>
  </si>
  <si>
    <t>Основное мероприятие "Сохранение и популяризация объектов культурного наследия"</t>
  </si>
  <si>
    <t>633</t>
  </si>
  <si>
    <t>Комитет по физической культуре и спорту администрации Соликамского городского округа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</si>
  <si>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</si>
  <si>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</si>
  <si>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</si>
  <si>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</si>
  <si>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670</t>
  </si>
  <si>
    <t>Финансовое управление администрации Соликамского городского округа</t>
  </si>
  <si>
    <t>Оснащение муниципальных образовательных организаций оборудованием, средствами обучения и воспитания</t>
  </si>
  <si>
    <t>109012У110</t>
  </si>
  <si>
    <t>Капитальный ремонт общего имущества в многоквартирных домах на территории Пермского края  (долевое участие местного бюджета)</t>
  </si>
  <si>
    <t>5</t>
  </si>
  <si>
    <t>Основное мероприятие "Сохранение и популяризация объектов культурного наследия "</t>
  </si>
  <si>
    <t>Подпрограмма "Благоустройство Соликамского городского округа "</t>
  </si>
  <si>
    <t>Основное мероприятие "Ремонт и капитальный ремонт автомобильных дорог, транзитных объектов (транзитных мостов) и систем водоотвода "</t>
  </si>
  <si>
    <t>Софинансирование проектов инициативного бюджетирования (долевое участие местного бюджета)</t>
  </si>
  <si>
    <t>Обеспечение жильем молодых семей в Соликамском городском округе (долевое участие местного бюджета)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</si>
  <si>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перевозок_</t>
  </si>
  <si>
    <t xml:space="preserve"> итого по муниципальным программам </t>
  </si>
  <si>
    <t xml:space="preserve">итого по непрограммным направлениям деятельности  </t>
  </si>
  <si>
    <t>тыс. руб.</t>
  </si>
  <si>
    <t>код группы, подгруппы, статьи и вида источников</t>
  </si>
  <si>
    <t xml:space="preserve">наименование  </t>
  </si>
  <si>
    <t>2024 год</t>
  </si>
  <si>
    <t>01 05 02 01 04 0000 510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</si>
  <si>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</si>
  <si>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</si>
  <si>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</si>
  <si>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итого источников внутреннего финансирования дефицита бюджета</t>
  </si>
  <si>
    <t>доходы</t>
  </si>
  <si>
    <t>расходы</t>
  </si>
  <si>
    <t>Дефицит</t>
  </si>
  <si>
    <t>2025 год</t>
  </si>
  <si>
    <t>Приложение 4</t>
  </si>
  <si>
    <t>Осуществление отдельного государственного полномочия по планированию использования земель сельскохозяйственного назначения</t>
  </si>
  <si>
    <t>Расходы на увеличение фонда оплаты труда работников муниципальных учреждений; на содержание вновь введенных в эксплуатацию муниципальных объектов и на иные мероприятия</t>
  </si>
  <si>
    <t>06102SФ320</t>
  </si>
  <si>
    <t>Реализация мероприятия "Умею плавать" (долевое участие местного бюджета)</t>
  </si>
  <si>
    <t>059022С460</t>
  </si>
  <si>
    <t>Возмещение затрат, связанных с организацией перевозки отдельных категорий граждан с использованием электронных социальных проездных документов, а также недополученных доходов юридическим лицам, индивидуальным предпринимателям от перевозки отдельных категорий граждан с использованием электронных социальных проездных документов</t>
  </si>
  <si>
    <t xml:space="preserve">Общее образование </t>
  </si>
  <si>
    <t>Реализация мероприятий, направленных на комплексное развитие сельских территорий (Благоустройство сельских территорий) (долевое участие федерального бюджета)</t>
  </si>
  <si>
    <t>0610140220</t>
  </si>
  <si>
    <t>Приведение в нормативное состояние муниципальных образовательных учреждений, реализующих программы дошкольного образования (в том числе разработка ПСД)</t>
  </si>
  <si>
    <t>0110107360</t>
  </si>
  <si>
    <t>Приведение в нормативное состояние муниципальных общеобразовательных учреждений (кроме долевого участия в ПРП)</t>
  </si>
  <si>
    <t>0210600000</t>
  </si>
  <si>
    <t>0210608320</t>
  </si>
  <si>
    <t xml:space="preserve">Приведение в нормативное состояние учреждений, подведомственных Управлению культуры </t>
  </si>
  <si>
    <t>051G100000</t>
  </si>
  <si>
    <t>051G152420</t>
  </si>
  <si>
    <t>0210108320</t>
  </si>
  <si>
    <t>Реализация мероприятий комплексных планов развития муниципальных образований территорий Верхнекамья (долевое участие краевого бюджета)</t>
  </si>
  <si>
    <t>Реализация мероприятий комплексных планов развития муниципальных образований территорий Верхнекамья (долевое участие местного бюджета)</t>
  </si>
  <si>
    <t xml:space="preserve">Реализация мероприятий комплексных планов развития муниципальных образований территорий Верхнекамья (долевое участие местного бюджета)    </t>
  </si>
  <si>
    <t>Основное мероприятие "Региональный проект "Спорт - норма жизни"</t>
  </si>
  <si>
    <t>Основное мероприятие "Региональный проект "Чистая страна"</t>
  </si>
  <si>
    <t>0605</t>
  </si>
  <si>
    <t>Другие вопросы в области охраны окружающей среды</t>
  </si>
  <si>
    <t xml:space="preserve">Ликвидация несанкционированных свалок в границах городов и наиболее опасных объектов накопленного вреда окружающей среде (долевое участие местного бюджета)    </t>
  </si>
  <si>
    <t xml:space="preserve">Ликвидация несанкционированных свалок в границах городов и наиболее опасных объектов накопленного вреда окружающей среде (долевое участие краевого бюджета)    </t>
  </si>
  <si>
    <t xml:space="preserve">Ликвидация несанкционированных свалок в границах городов и наиболее опасных объектов накопленного вреда окружающей среде (долевое участие федерального бюджета)    </t>
  </si>
  <si>
    <t>019EВ00000</t>
  </si>
  <si>
    <t>019EВ51790</t>
  </si>
  <si>
    <t>Основное мероприятие "Региональный проект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</si>
  <si>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 (долевое участие федерального бюджета)</t>
  </si>
  <si>
    <t>Устройство спортивных площадок и оснащение объектов спортивным оборудованием и инвентарем для занятий физической культурой и спортом (долевое участие краевого бюджета)</t>
  </si>
  <si>
    <t>02901L5190</t>
  </si>
  <si>
    <t>Поддержка отрасли культуры - пополнение книжного фонда (долевое участие местного бюджета)</t>
  </si>
  <si>
    <t>0610109300</t>
  </si>
  <si>
    <t>Приведение в нормативное состояние учреждений спортивной направленности</t>
  </si>
  <si>
    <t>0310403330</t>
  </si>
  <si>
    <t>Муниципальная программа "Развитие  комплексной безопасности на территории Соликамского городского округа, развитие АПК "Безопасный город""</t>
  </si>
  <si>
    <t>Совершенствование системы АПС в образовательных учреждениях</t>
  </si>
  <si>
    <t>0320203370</t>
  </si>
  <si>
    <t>0320203340</t>
  </si>
  <si>
    <t>Ремонт эвакуационных лестниц в образовательных учреждениях</t>
  </si>
  <si>
    <t>Основное мероприятие "Профилактика терроризма"</t>
  </si>
  <si>
    <t>0310400000</t>
  </si>
  <si>
    <t>024EГ51160</t>
  </si>
  <si>
    <t>024EГ00000</t>
  </si>
  <si>
    <t>Реализация программы комплексного развития молодежной политики в регионах Российской Федерации "Регион для молодых"</t>
  </si>
  <si>
    <t>Основное мероприятие "Региональный проект "Развитие системы поддержки молодежи ("Молодежь России")"</t>
  </si>
  <si>
    <t>022J100000</t>
  </si>
  <si>
    <t>022J153330</t>
  </si>
  <si>
    <t>Основное мероприятие "Региональный проект "Развитие туристической инфраструктуры"</t>
  </si>
  <si>
    <t>Государственная поддержка региональных программ по проектированию туристского кода центра города</t>
  </si>
  <si>
    <t>Обеспечение мероприятий по модернизации систем коммунальной инфраструктуры (долевое участие местного бюджета)</t>
  </si>
  <si>
    <t xml:space="preserve"> Наименование групп, подгрупп, статей, подстатей и элементов классификации доходов </t>
  </si>
  <si>
    <t>НАЛОГОВЫЕ И НЕНАЛОГОВЫЕ ДОХОДЫ</t>
  </si>
  <si>
    <t>Прочие доходы от компенсации затрат бюджетов городских округов</t>
  </si>
  <si>
    <t>ПРОЧИЕ НЕНАЛОГОВЫЕ ДОХОДЫ</t>
  </si>
  <si>
    <t>1 17 15020 04 0000 150</t>
  </si>
  <si>
    <t>Инициативные платежи, зачисляемые в бюджеты городских округов</t>
  </si>
  <si>
    <t>2 00 00000 00 0000 000</t>
  </si>
  <si>
    <t xml:space="preserve">БЕЗВОЗМЕЗДНЫЕ ПОСТУПЛЕНИЯ 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</si>
  <si>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</si>
  <si>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</si>
  <si>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Дотации бюджетам  бюджетной системы  Российской Федерации </t>
  </si>
  <si>
    <t xml:space="preserve">Субвенции бюджетам бюджетной системы Российской Федерации </t>
  </si>
  <si>
    <t>2 02 40000 00 0000 150</t>
  </si>
  <si>
    <t>Иные межбюджетные трансферты</t>
  </si>
  <si>
    <t>ИТОГО ДОХОДОВ</t>
  </si>
  <si>
    <t>Приложение 5</t>
  </si>
  <si>
    <t xml:space="preserve">Наименование </t>
  </si>
  <si>
    <t xml:space="preserve">2024 год               </t>
  </si>
  <si>
    <t>1.1. Межбюджетные трансферты, получаемые в бюджет Соликамского городского округа</t>
  </si>
  <si>
    <t xml:space="preserve">Дотации на выравнивание бюджетной обеспеченности муниципальных районов, муниципальных округов, городских округов Пермского края </t>
  </si>
  <si>
    <t>Иные дотации, передаваемые бюджетам муниципальных образований на стимулирование муниципальных образований к росту доходов</t>
  </si>
  <si>
    <t>1.2. Средства, получаемые на выполнение государственных полномочий  Российской Федерации</t>
  </si>
  <si>
    <t>1.3. Средства, получаемые на выполнение государственных полномочий субъекта Российской Федерации</t>
  </si>
  <si>
    <t>Единая субвенция, передаваемая бюджетам муниципальных образований на выполнение отдельных государственных полномочий в сфере образования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</si>
  <si>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</si>
  <si>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Обеспечение хранения, комплектования, учета и использования архивных документов государственной части документов Архивного фонда Пермского края</t>
  </si>
  <si>
    <t>1.4. Полномочия Соликамского городского округа с долевым финансированием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</si>
  <si>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</si>
  <si>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Выполнение работ по сохранению объектов культурного наследия, находящихся в собственности муниципальных образований</t>
  </si>
  <si>
    <t>Выплата материального стимулирования народным дружинникам за участие в охране общественного порядка</t>
  </si>
  <si>
    <t>Реализация мероприятий, направленных на комплексное развитие сельских территорий (Благоустройство сельских территорий)</t>
  </si>
  <si>
    <t>Обеспечение устойчивого сокращения непригодного для проживания жилого фонда</t>
  </si>
  <si>
    <t>Реализация мероприятий по обеспечению устойчивого сокращения непригодного для проживания жилого фонда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</si>
  <si>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</si>
  <si>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Реализация мероприятий комплексных планов развития муниципальных образований территорий Верхнекамья</t>
  </si>
  <si>
    <t>Устройство спортивных площадок и оснащение объектов спортивным оборудованием и инвентарем для занятий физической культурой и спортом</t>
  </si>
  <si>
    <t>Государственная поддержка организаций, входящих в систему спортивной подготовки</t>
  </si>
  <si>
    <t>Ликвидация несанкционированных свалок в границах городов и наиболее опасных объектов накопленного вреда окружающей среде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</si>
  <si>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</si>
  <si>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Итого</t>
  </si>
  <si>
    <t>Государственная поддержка организаций, входящих в систему спортивной подготовки  (долевое участие  краевого бюджета)</t>
  </si>
  <si>
    <t>Государственная поддержка организаций, входящих в систему спортивной подготовки  (долевое участие федерального бюджета)</t>
  </si>
  <si>
    <t>Приложение 1</t>
  </si>
  <si>
    <t>Приложение 2</t>
  </si>
  <si>
    <t>Источники внутреннего финансирования дефицита бюджета на 2024 год и плановый период 2025 и 2026 годов</t>
  </si>
  <si>
    <t>2026 год</t>
  </si>
  <si>
    <t>Ведомственная структура расходов на 2024 год и плановый период 2025 и 2026 годов</t>
  </si>
  <si>
    <t>тыс.руб.</t>
  </si>
  <si>
    <t xml:space="preserve">2024 год                          </t>
  </si>
  <si>
    <t xml:space="preserve">2025 год                     </t>
  </si>
  <si>
    <t xml:space="preserve">2026 год                    </t>
  </si>
  <si>
    <t xml:space="preserve">2024 год                            </t>
  </si>
  <si>
    <t xml:space="preserve">2025 год                           </t>
  </si>
  <si>
    <t xml:space="preserve">2026 год                       </t>
  </si>
  <si>
    <t xml:space="preserve">2025 год               </t>
  </si>
  <si>
    <t xml:space="preserve">2026 год   </t>
  </si>
  <si>
    <t>Распределение общего объема межбюджетных трансфертов, получаемых из других бюджетов бюджетной системы Российской Федерации, на 2024 год и плановый период 2025 и 2026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</si>
  <si>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классификации расходов бюджета на 2024 год и плановый период 2025 и 2026 годов</t>
  </si>
  <si>
    <t>Обеспечение отдыха и оздоровления детей</t>
  </si>
  <si>
    <t>Развитие сети учреждений культурно-досугового типа (построение (реконструкция) и (или) капитальный ремонт культурно-досуговых организаций в сельской местности)</t>
  </si>
  <si>
    <t>Разработка проектов межевания территории и проведение комплексных кадастровых работ (долевое участие краевого бюджета)</t>
  </si>
  <si>
    <t>Обеспечение мероприятий по модернизации систем коммунальной инфраструктуры (долевое участие краевого бюджета)</t>
  </si>
  <si>
    <t>Основное мероприятие "Реализация федерального проекта "Культурная среда""</t>
  </si>
  <si>
    <t>0107</t>
  </si>
  <si>
    <t xml:space="preserve">
Обеспечение проведения выборов и референдумов</t>
  </si>
  <si>
    <t>92000000960</t>
  </si>
  <si>
    <t>0530700000</t>
  </si>
  <si>
    <t>Реализация мероприятий по направлению "Наша улица" (долевое участие местного бюджета)</t>
  </si>
  <si>
    <t>05307SP430</t>
  </si>
  <si>
    <t>Основное мероприятие "Реализация Комплексного плана развития Соликамского городского округа"</t>
  </si>
  <si>
    <t>Реализация мероприятий, направленных на комплексное развитие сельских территорий (Современный облик сельских территорий)  (долевое участие местного бюджета)</t>
  </si>
  <si>
    <t>05206L5767</t>
  </si>
  <si>
    <t>Строительство канализационного коллектора в с.Половодово от ул.Пушкина до КНС в с.Половодово; 618513, Пермский край, Соликамский городской округ, с. Половодово</t>
  </si>
  <si>
    <t>Строительство водопровода по ул.Солнечная в с.Городище; 618510, Пермский край, Соликамский городской округ, с. Городище</t>
  </si>
  <si>
    <t>Строительство водопровода от ул.Набережная до детского сада в п.Черное; 618511, Пермский край, Соликамский городской округ, п. Черное</t>
  </si>
  <si>
    <t>0520700000</t>
  </si>
  <si>
    <t>Реализация мероприятий по направлению "Качественное водоснабжение"(долевое участие местного бюджета)</t>
  </si>
  <si>
    <t>05207SP410</t>
  </si>
  <si>
    <t>Реализация мероприятий по направлению "Качественное водоснабжение"(долевое участие краевого бюджета)</t>
  </si>
  <si>
    <t>Реализация мероприятий по направлению "Наша улица" (долевое участие краевого бюджета)</t>
  </si>
  <si>
    <t>05101SP310</t>
  </si>
  <si>
    <t>Обустройство и восстановление воинских захоронений, находящихся в государственной собственности (долевое участие местного бюджета)</t>
  </si>
  <si>
    <t>0110700000</t>
  </si>
  <si>
    <t>01107SP350</t>
  </si>
  <si>
    <t>01107SP400</t>
  </si>
  <si>
    <t xml:space="preserve">Реализация программы комплексного развития молодежной политики в регионах Российской Федерации "Регион для молодых" (долевое участие местного бюджета)    </t>
  </si>
  <si>
    <t xml:space="preserve">Устройство спортивных площадок и оснащение объектов спортивным оборудованием и инвентарем для занятий физической культурой и спортом (долевое участие местного бюджета)    </t>
  </si>
  <si>
    <t>0110107350</t>
  </si>
  <si>
    <t>109012В230</t>
  </si>
  <si>
    <t>109012С150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</si>
  <si>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</si>
  <si>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019022С180</t>
  </si>
  <si>
    <t>Предоставление мер социальной поддержки отдельным категориям граждан, работающим в государственных и муниципальных организациях Пермского края и проживающим в сельской местности и поселках городского типа (рабочих поселках), по оплате жилого помещения и коммунальных услуг</t>
  </si>
  <si>
    <t>109022Я490</t>
  </si>
  <si>
    <t>031012У150</t>
  </si>
  <si>
    <t>Поддержка муниципальных программ формирования современной городской среды (долевое участие местного бюджета, без софинансирования из федерального бюджета)</t>
  </si>
  <si>
    <t>Поддержка муниципальных программ формирования современной городской среды  (долевое участие краевого бюджета, без софинансирования из федерального бюджета)</t>
  </si>
  <si>
    <t>Реализация программ формирования современной городской среды (долевое участие местного бюджета)</t>
  </si>
  <si>
    <t>Реализация программ формирования современной городской среды (долевое участие федерального бюджета)</t>
  </si>
  <si>
    <t>Реализация программ формирования современной городской среды (долевое участие краевого бюджета)</t>
  </si>
  <si>
    <t>0520209605</t>
  </si>
  <si>
    <t>0520209505</t>
  </si>
  <si>
    <t xml:space="preserve">Устройство спортивных площадок и оснащение объектов спортивным оборудованием и инвентарем для занятий физической культурой и спортом (долевое участие краевого бюджета)    </t>
  </si>
  <si>
    <t>Строительство (реконструкция) стадионов, межшкольных стадионов, спортивных площадок и иных спортивных объектов (долевое участие краевого бюджета)</t>
  </si>
  <si>
    <t>0210700000</t>
  </si>
  <si>
    <t>Реализация мероприятий по направлению "Культурная реновация"(долевое участие краевого бюджета)</t>
  </si>
  <si>
    <t>02107SP420</t>
  </si>
  <si>
    <t>Обустройство и восстановление воинских захоронений, находящихся в государственной собственности (долевое участие краевого бюджета)</t>
  </si>
  <si>
    <t>Проведение муниципальных выборов</t>
  </si>
  <si>
    <t>021А155131</t>
  </si>
  <si>
    <t>021А100000</t>
  </si>
  <si>
    <t>0407</t>
  </si>
  <si>
    <t>Лесное хозяйство</t>
  </si>
  <si>
    <t>Основное мероприятие "Создание эффективной системы пожарной безопасности"</t>
  </si>
  <si>
    <t>0603</t>
  </si>
  <si>
    <t>Охрана объектов растительного и животного мира и среды их обитания</t>
  </si>
  <si>
    <t>01101L7500</t>
  </si>
  <si>
    <t>02201SЦ200</t>
  </si>
  <si>
    <t>Мероприятия по созданию объектов туристской инфраструктуры</t>
  </si>
  <si>
    <t>021А155194</t>
  </si>
  <si>
    <t>02401SН220</t>
  </si>
  <si>
    <t>Реализация мероприятий в сфере молодежной политики (долевое участие местного бюджета)</t>
  </si>
  <si>
    <t>Закупка товаров, работ и услуг для государственных (муниципальных) нужд</t>
  </si>
  <si>
    <t>02301L2990</t>
  </si>
  <si>
    <t>Развитие сети учреждений культурно-досугового типа (построение (реконструкция) и (или) капитальный ремонт культурно-досуговых организаций в сельской местности) (долевое участие местного бюджета)</t>
  </si>
  <si>
    <t>Реализация мероприятий по направлению "Культурная реновация"(долевое участие местного бюджета)</t>
  </si>
  <si>
    <t>02106L5767</t>
  </si>
  <si>
    <t>1101</t>
  </si>
  <si>
    <t>Реализация мероприятий с участием средств самообложения граждан (долевое участие юридических и физических лиц)</t>
  </si>
  <si>
    <t xml:space="preserve">Реализация мероприятий с участием средств самообложения граждан (долевое участие краевого бюджета)    </t>
  </si>
  <si>
    <t>05401R0820</t>
  </si>
  <si>
    <t>0530204520</t>
  </si>
  <si>
    <t>Капитальный ремонт, ремонт автомобильных дорог и искусственных сооружений на них в Соликамском городском округе</t>
  </si>
  <si>
    <t>Основное мероприятие "Создание условий для повышения конкурентоспособности туристского рынка города Соликамска"</t>
  </si>
  <si>
    <t>0220108500</t>
  </si>
  <si>
    <t>к решению Думы Соликамского</t>
  </si>
  <si>
    <t>городского округа</t>
  </si>
  <si>
    <t xml:space="preserve"> Коды поступлений                            в бюджет</t>
  </si>
  <si>
    <t xml:space="preserve"> 1 00 00000 00 0000 000</t>
  </si>
  <si>
    <t xml:space="preserve"> 1 01 00000 00 0000 000</t>
  </si>
  <si>
    <t>НАЛОГИ НА ПРИБЫЛЬ, ДОХОДЫ</t>
  </si>
  <si>
    <t xml:space="preserve"> 1 01 02000 01 0000 110</t>
  </si>
  <si>
    <t>Налог на доходы физических лиц</t>
  </si>
  <si>
    <t xml:space="preserve"> 1 03 00000 00 0000 000</t>
  </si>
  <si>
    <t>НАЛОГИ НА ТОВАРЫ (РАБОТЫ, УСЛУГИ), РЕАЛИЗУЕМЫЕ НА ТЕРРИТОРИИ РОССИЙСКОЙ ФЕДЕРАЦИИ</t>
  </si>
  <si>
    <t xml:space="preserve"> 1 03 02000 01 0000 110</t>
  </si>
  <si>
    <t>Акцизы по подакцизным товарам (продукции), производимым на территории Российской Федерации</t>
  </si>
  <si>
    <t xml:space="preserve"> 1 05 00000 00 0000 000</t>
  </si>
  <si>
    <t>НАЛОГИ НА СОВОКУПНЫЙ ДОХОД</t>
  </si>
  <si>
    <t>1 05 01011 01 0000 110</t>
  </si>
  <si>
    <t>Налог, взимаемый в связи с применением упрощенной системы налогообложения</t>
  </si>
  <si>
    <t>1 05 03000 01 0000 110</t>
  </si>
  <si>
    <t>Единый сельскохозяйственный налог</t>
  </si>
  <si>
    <t xml:space="preserve"> 1 05 04000 02 0000 110</t>
  </si>
  <si>
    <t>Налог, взимаемый в связи с применением патентной системы налогообложения</t>
  </si>
  <si>
    <t xml:space="preserve"> 1 06 00000 00 0000 000</t>
  </si>
  <si>
    <t>НАЛОГИ НА ИМУЩЕСТВО</t>
  </si>
  <si>
    <t xml:space="preserve"> 1 06 01000 00 0000 110</t>
  </si>
  <si>
    <t>Налог на имущество физических лиц</t>
  </si>
  <si>
    <t xml:space="preserve"> 1 06 06000 00 0000 110</t>
  </si>
  <si>
    <t>Земельный налог</t>
  </si>
  <si>
    <t xml:space="preserve"> 1 08 00000 00 0000 000</t>
  </si>
  <si>
    <t>ГОСУДАРСТВЕННАЯ ПОШЛИНА</t>
  </si>
  <si>
    <t xml:space="preserve"> 1 08 03000 01 0000 110</t>
  </si>
  <si>
    <t xml:space="preserve">Государственная пошлина по делам, рассматриваемым в судах общей юрисдикции, мировыми судьями </t>
  </si>
  <si>
    <t xml:space="preserve"> 1 08 07150 01 0000 110</t>
  </si>
  <si>
    <t>Государственная пошлина за выдачу разрешения на установку  рекламной конструкции</t>
  </si>
  <si>
    <t xml:space="preserve"> 1 11 00000 00 0000 000</t>
  </si>
  <si>
    <t>ДОХОДЫ ОТ ИСПОЛЬЗОВАНИЯ ИМУЩЕСТВА, НАХОДЯЩЕГОСЯ В ГОСУДАРСТВЕННОЙ И МУНИЦИПАЛЬНОЙ СОБСТВЕННОСТИ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</si>
  <si>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</si>
  <si>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</si>
  <si>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 xml:space="preserve">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</si>
  <si>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</si>
  <si>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1 11 05024  04 0000 120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</si>
  <si>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</si>
  <si>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1 11 05074 04 0000 120</t>
  </si>
  <si>
    <t>Доходы от сдачи в аренду имущества, составляющего казну городских округов ( за исключением земельных участков)</t>
  </si>
  <si>
    <t>1 11 05312 04 0000 120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</si>
  <si>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</si>
  <si>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</si>
  <si>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</si>
  <si>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</si>
  <si>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</si>
  <si>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1 12 00000 00 0000 000 </t>
  </si>
  <si>
    <t>ПЛАТЕЖИ ПРИ ПОЛЬЗОВАНИИ ПРИРОДНЫМИ РЕСУРСАМИ</t>
  </si>
  <si>
    <t xml:space="preserve"> 1 12 01000 01 0000 120</t>
  </si>
  <si>
    <t>Плата за негативное воздействие на окружающую среду</t>
  </si>
  <si>
    <t xml:space="preserve"> 1 13 00000 00 0000 000</t>
  </si>
  <si>
    <t>ДОХОДЫ ОТ ОКАЗАНИЯ ПЛАТНЫХ УСЛУГ (РАБОТ) И КОМПЕНСАЦИИ ЗАТРАТ ГОСУДАРСТВА</t>
  </si>
  <si>
    <t>1 13 01994 04 0000 130</t>
  </si>
  <si>
    <t xml:space="preserve">Прочие доходы от оказания платных услуг (работ) получателями средств бюджетов городских округов </t>
  </si>
  <si>
    <t xml:space="preserve"> 1 13 02994 04 0000 130</t>
  </si>
  <si>
    <t xml:space="preserve"> 1 14 00000 00 0000 000</t>
  </si>
  <si>
    <t>ДОХОДЫ ОТ ПРОДАЖИ МАТЕРИАЛЬНЫХ И НЕМАТЕРИАЛЬНЫХ АКТИВОВ</t>
  </si>
  <si>
    <t xml:space="preserve"> 1 14 02000 00 0000 000</t>
  </si>
  <si>
    <t>Доходы от реализации имущества, находящегося в государственной и муниципальной собственности (за   исключением    движимого имущества    бюджетных    и    автономных   учреждений,   а   также   имущества   государственных   и   муниципальных    унитарных  предприятий, в том числе казенных)</t>
  </si>
  <si>
    <t xml:space="preserve"> 1 14 06012 04 0000 430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</si>
  <si>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округов </t>
  </si>
  <si>
    <t>1 14 06024 04 0000 430</t>
  </si>
  <si>
    <t xml:space="preserve"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 </t>
  </si>
  <si>
    <t>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</si>
  <si>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</si>
  <si>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1 16 00000 00 0000 000</t>
  </si>
  <si>
    <t>ШТРАФЫ, САНКЦИИ, ВОЗМЕЩЕНИЕ УЩЕРБА</t>
  </si>
  <si>
    <t xml:space="preserve"> 1 17 00000 00 0000 000</t>
  </si>
  <si>
    <t xml:space="preserve"> 1 17 05040 04 0000 180</t>
  </si>
  <si>
    <t>Прочие неналоговые доходы бюджетов городских округов</t>
  </si>
  <si>
    <t>1 17 14020 04 0000 150</t>
  </si>
  <si>
    <t>Средства самообложения граждан, зачисляемые в бюджеты городских округов</t>
  </si>
  <si>
    <t xml:space="preserve"> 2 02 10000 00 0000 150</t>
  </si>
  <si>
    <t xml:space="preserve"> 2 02 20000 00 0000 150</t>
  </si>
  <si>
    <t>Субсидии бюджетам  бюджетной системы  Российской Федерации  (межбюджетные субсидии)</t>
  </si>
  <si>
    <t xml:space="preserve"> 2 02 30000 00 0000 150</t>
  </si>
  <si>
    <t>2 03 00000 00 0000 150</t>
  </si>
  <si>
    <t>БЕЗВОЗМЕЗДНЫЕ ПОСТУПЛЕНИЯ ОТ ГОСУДАРСТВЕННЫХ (МУНИЦИПАЛЬНЫХ) ОРГАНИЗАЦИЙ</t>
  </si>
  <si>
    <t>2 03 04099 04 0000 150</t>
  </si>
  <si>
    <t>Прочие безвозмездные поступления от государственных (муниципальных) организаций в бюджеты городских округов</t>
  </si>
  <si>
    <t>Реализация мероприятий по модернизации школьных систем образования (долевое участие местного бюджета)</t>
  </si>
  <si>
    <t>Иные дотации на сбалансированность бюджетов муниципальных образований</t>
  </si>
  <si>
    <t>Разработка проектов межевания территории и проведение комплексных кадастровых работ</t>
  </si>
  <si>
    <t>Обустройство и восстановление воинских захоронений, находящихся в государственной собственности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</si>
  <si>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</si>
  <si>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Реализация программ формирования современной городской среды</t>
  </si>
  <si>
    <t>Обеспечение мероприятий по модернизации систем коммунальной инфраструктуры</t>
  </si>
  <si>
    <t>Реализация мероприятий по направлению "Школьный двор"</t>
  </si>
  <si>
    <t xml:space="preserve">Реализация мероприятий по направлению "Школьная остановка" </t>
  </si>
  <si>
    <t>Реализация мероприятий по направлению "Качественное водоснабжение"</t>
  </si>
  <si>
    <t xml:space="preserve">Реализация мероприятий по направлению "Наша улица" </t>
  </si>
  <si>
    <t>Реализация мероприятий по направлению "Культурная реновация"</t>
  </si>
  <si>
    <t>Реализация мероприятий с участием средств самообложения граждан</t>
  </si>
  <si>
    <t xml:space="preserve">Строительство (реконструкция) стадионов, межшкольных стадионов, спортивных площадок и иных спортивных объектов </t>
  </si>
  <si>
    <t xml:space="preserve">Обеспечение мероприятий по модернизации систем коммунальной инфраструктуры (за счет средств публично-правовой компании «Фонд развития территорий») </t>
  </si>
  <si>
    <t>Обеспечение мероприятий по модернизации систем коммунальной инфраструктуры (за счет средств публично-правовой компании "Фонд развития территорий")</t>
  </si>
  <si>
    <t>Распределение доходов  бюджета по кодам поступлений в бюджет  (группам, подгруппам, статьям, подстатьям и элементам классификации доходов бюджета)                                                                                на 2024 год и плановый период 2025 и 2026 годов</t>
  </si>
  <si>
    <t>Физическая культура</t>
  </si>
  <si>
    <t>Приложение 6</t>
  </si>
  <si>
    <t xml:space="preserve"> </t>
  </si>
  <si>
    <t>№ п/п</t>
  </si>
  <si>
    <t>перечень внутренних заимствований</t>
  </si>
  <si>
    <t>1.</t>
  </si>
  <si>
    <t xml:space="preserve">задолженность на начало финансового года </t>
  </si>
  <si>
    <t>привлечение средств в финансовом году</t>
  </si>
  <si>
    <t>погашение основной суммы задолженности в финансовом  году</t>
  </si>
  <si>
    <t>задолженность на 01.01.2025</t>
  </si>
  <si>
    <t>задолженность на 01.01.2026</t>
  </si>
  <si>
    <t xml:space="preserve">2. </t>
  </si>
  <si>
    <t>Кредиты кредитных организаций, привлеченные в бюджет Соликамского городского округа,  в валюте Российской Федерации</t>
  </si>
  <si>
    <t>Приложение 7</t>
  </si>
  <si>
    <t>1.1.</t>
  </si>
  <si>
    <t>1.2.</t>
  </si>
  <si>
    <t>1.3.</t>
  </si>
  <si>
    <t>1.4.</t>
  </si>
  <si>
    <t>1.5.</t>
  </si>
  <si>
    <t>2.</t>
  </si>
  <si>
    <t>Объем бюджетных ассигнований, предусмотренный на исполнение гарантий по возможным гарантийным случаям</t>
  </si>
  <si>
    <t>3.</t>
  </si>
  <si>
    <t>Право регрессного требования</t>
  </si>
  <si>
    <t>Программа муниципальных внутренних заимствований на 2024 год и плановый период 2025 и 2026 годов</t>
  </si>
  <si>
    <t>задолженность на 01.01.2027</t>
  </si>
  <si>
    <t>Программа муниципальных гарантий на 2024 год и плановый период 2025 и 2026 годов</t>
  </si>
  <si>
    <t>05103SP310</t>
  </si>
  <si>
    <t xml:space="preserve">от            № </t>
  </si>
  <si>
    <t xml:space="preserve">муниципальные гарантии    </t>
  </si>
  <si>
    <t>Объем муниципального долга по предоставленным муниципальным гарантиям:</t>
  </si>
  <si>
    <t>Остаток задолженности по предоставленным муниципальным гарантиям в прошлые годы</t>
  </si>
  <si>
    <t xml:space="preserve">Предоставление муниципальных гарантий в очередном финансовом году </t>
  </si>
  <si>
    <t>Возникновение обязательств в очередном финансовом году в соответствии с договорами и соглашениями о предоставлении муниципальных гарантий</t>
  </si>
  <si>
    <t xml:space="preserve">Исполнение принципалами обязательств в очередном финансовом году в соответствии с договорами и соглашениями о предоставлении муниципальных гарантий </t>
  </si>
  <si>
    <t>Объем муниципального долга по предоставленным муниципальным гарантиям  на 01 января года, следующего за очередным финансовым годом</t>
  </si>
  <si>
    <t>Бюджетные кредиты, привлеченные в бюджет Соликамского городского округа,  в валюте Российской Федерации</t>
  </si>
  <si>
    <t>Реализация мероприятий по направлению "Качественное водоснабжение" (долевое участие краевого бюджета)</t>
  </si>
  <si>
    <t>Реализация мероприятий по направлению "Качественное водоснабжение" (долевое участие местного бюджета)</t>
  </si>
  <si>
    <t>Реализация мероприятий по направлению "Школьный двор" (долевое участие местного бюджета)</t>
  </si>
  <si>
    <t>Реализация мероприятий по направлению "Школьный двор" (долевое участие краевого бюджета)</t>
  </si>
  <si>
    <t>Реализация мероприятий по направлению "Школьная остановка" (долевое участие местного бюджета)</t>
  </si>
  <si>
    <t>Реализация мероприятий по направлению "Школьная остановка" (долевое участие краевого бюджета)</t>
  </si>
  <si>
    <t>Строительство плавательного бассейна (в том числе разработка ПСД)</t>
  </si>
  <si>
    <t>Государственная поддержка отрасли культуры (оснащение образовательных учреждений в сфере культуры (детских школ искусств по видам искусств и училищ) музыкальными инструментами, оборудованием и учебными материалами) (долевое участие местного бюджета)</t>
  </si>
  <si>
    <t>Государственная поддержка отрасли культуры (оснащение образовательных учреждений в сфере культуры (детских школ искусств по видам искусств и училищ) музыкальными инструментами, оборудованием и учебными материалами)  (долевое участие местного бюджета)</t>
  </si>
  <si>
    <t>Развитие сети учреждений культурно-досугового типа (построение (реконструкция) и (или) капитальный ремонт культурно-досуговых организаций в сельской местности) (долевое участие федерального и краевого бюджетов)</t>
  </si>
  <si>
    <t>Развитие сети учреждений культурно-досугового типа (построение (реконструкция) и (или) капитальный ремонт культурно-досуговых организаций в сельской местности)  (долевое участие федерального и краевого бюджетов)</t>
  </si>
  <si>
    <t>Реализация мероприятий по направлению "Культурная реновация" (долевое участие местного бюджета)</t>
  </si>
  <si>
    <t>Реализация мероприятий по направлению "Культурная реновация" (долевое участие краевого бюджета)</t>
  </si>
  <si>
    <t>собств. Дх</t>
  </si>
  <si>
    <t>уровень Дфц к собств. Дх</t>
  </si>
  <si>
    <t>7</t>
  </si>
  <si>
    <t>8</t>
  </si>
  <si>
    <t>МБТ</t>
  </si>
  <si>
    <t>МБ</t>
  </si>
  <si>
    <t>Дфц</t>
  </si>
  <si>
    <t>Установка, обслуживание и совершенствование систем видеонаблюдения на территории городского округа</t>
  </si>
  <si>
    <r>
      <t xml:space="preserve">Реализация мероприятий с участием средств самообложения граждан (долевое участие краевого бюджета) </t>
    </r>
    <r>
      <rPr>
        <b/>
        <i/>
        <sz val="12"/>
        <rFont val="Times New Roman"/>
        <family val="1"/>
        <charset val="204"/>
      </rPr>
      <t xml:space="preserve">   </t>
    </r>
  </si>
  <si>
    <t>Формирование имиджа и бренда Соликамского городского округа</t>
  </si>
  <si>
    <t>Обеспечение жильем молодых семей (долевое участие местного бюджета)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</si>
</sst>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?"/>
    <numFmt numFmtId="165" formatCode="#,##0.0"/>
    <numFmt numFmtId="166" formatCode="#,##0.000"/>
    <numFmt numFmtId="167" formatCode="#,##0.00000"/>
    <numFmt numFmtId="168" formatCode="dd/mm/yyyy\ hh:mm"/>
    <numFmt numFmtId="169" formatCode="0.000%"/>
    <numFmt numFmtId="170" formatCode="0.0"/>
  </numFmts>
  <fonts count="3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i/>
      <sz val="12"/>
      <name val="Times New Roman"/>
      <family val="1"/>
      <charset val="204"/>
    </font>
    <font>
      <b/>
      <i/>
      <sz val="12"/>
      <color rgb="FF0000FF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rgb="FFC00000"/>
      <name val="Times New Roman"/>
      <family val="1"/>
      <charset val="204"/>
    </font>
    <font>
      <b/>
      <sz val="10.5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7" fillId="0" borderId="0"/>
    <xf numFmtId="0" fontId="8" fillId="0" borderId="0"/>
    <xf numFmtId="43" fontId="7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23" fillId="0" borderId="0" applyFont="0" applyFill="0" applyBorder="0" applyAlignment="0" applyProtection="0"/>
    <xf numFmtId="0" fontId="1" fillId="0" borderId="0"/>
    <xf numFmtId="0" fontId="4" fillId="0" borderId="0"/>
  </cellStyleXfs>
  <cellXfs count="214">
    <xf numFmtId="0" fontId="0" fillId="0" borderId="0" xfId="0"/>
    <xf numFmtId="0" fontId="3" fillId="0" borderId="0" xfId="2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9" fontId="5" fillId="0" borderId="1" xfId="1" applyNumberFormat="1" applyFont="1" applyBorder="1" applyAlignment="1">
      <alignment horizontal="center" vertical="center"/>
    </xf>
    <xf numFmtId="49" fontId="5" fillId="0" borderId="1" xfId="3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7" fontId="3" fillId="0" borderId="1" xfId="1" applyNumberFormat="1" applyFont="1" applyBorder="1" applyAlignment="1">
      <alignment horizontal="right" vertical="center" wrapText="1"/>
    </xf>
    <xf numFmtId="166" fontId="3" fillId="0" borderId="1" xfId="1" applyNumberFormat="1" applyFont="1" applyBorder="1" applyAlignment="1">
      <alignment horizontal="right" vertical="center" wrapText="1"/>
    </xf>
    <xf numFmtId="49" fontId="2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justify" vertical="center" wrapText="1"/>
    </xf>
    <xf numFmtId="0" fontId="2" fillId="0" borderId="1" xfId="1" applyFont="1" applyBorder="1" applyAlignment="1">
      <alignment horizontal="justify" vertical="center" wrapText="1"/>
    </xf>
    <xf numFmtId="0" fontId="3" fillId="0" borderId="1" xfId="1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vertical="center" wrapText="1"/>
    </xf>
    <xf numFmtId="49" fontId="5" fillId="0" borderId="2" xfId="1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0" fontId="7" fillId="0" borderId="0" xfId="11" applyAlignment="1">
      <alignment vertical="center"/>
    </xf>
    <xf numFmtId="0" fontId="3" fillId="0" borderId="0" xfId="2" applyFont="1" applyAlignment="1">
      <alignment vertical="center"/>
    </xf>
    <xf numFmtId="0" fontId="17" fillId="0" borderId="0" xfId="11" applyFont="1" applyAlignment="1">
      <alignment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0" fillId="0" borderId="0" xfId="11" applyFont="1" applyAlignment="1">
      <alignment vertical="center"/>
    </xf>
    <xf numFmtId="0" fontId="15" fillId="0" borderId="0" xfId="11" applyFont="1" applyAlignment="1">
      <alignment vertical="center"/>
    </xf>
    <xf numFmtId="0" fontId="21" fillId="0" borderId="7" xfId="0" applyFont="1" applyBorder="1" applyAlignment="1">
      <alignment wrapText="1"/>
    </xf>
    <xf numFmtId="49" fontId="15" fillId="0" borderId="8" xfId="11" applyNumberFormat="1" applyFont="1" applyBorder="1" applyAlignment="1">
      <alignment horizontal="center" vertical="center"/>
    </xf>
    <xf numFmtId="0" fontId="15" fillId="0" borderId="9" xfId="11" applyFont="1" applyBorder="1" applyAlignment="1">
      <alignment horizontal="left" vertical="center"/>
    </xf>
    <xf numFmtId="165" fontId="15" fillId="0" borderId="9" xfId="11" applyNumberFormat="1" applyFont="1" applyBorder="1" applyAlignment="1">
      <alignment vertical="center"/>
    </xf>
    <xf numFmtId="0" fontId="22" fillId="0" borderId="0" xfId="0" applyFont="1"/>
    <xf numFmtId="0" fontId="7" fillId="0" borderId="0" xfId="11" applyAlignment="1">
      <alignment vertical="center" wrapText="1"/>
    </xf>
    <xf numFmtId="0" fontId="21" fillId="0" borderId="0" xfId="11" applyFont="1" applyAlignment="1">
      <alignment horizontal="right" vertical="center"/>
    </xf>
    <xf numFmtId="165" fontId="0" fillId="0" borderId="0" xfId="0" applyNumberFormat="1"/>
    <xf numFmtId="165" fontId="7" fillId="0" borderId="0" xfId="11" applyNumberFormat="1" applyAlignment="1">
      <alignment vertical="center"/>
    </xf>
    <xf numFmtId="0" fontId="26" fillId="0" borderId="0" xfId="0" applyFont="1" applyAlignment="1">
      <alignment vertical="center"/>
    </xf>
    <xf numFmtId="167" fontId="27" fillId="0" borderId="0" xfId="0" applyNumberFormat="1" applyFont="1"/>
    <xf numFmtId="169" fontId="24" fillId="0" borderId="0" xfId="12" applyNumberFormat="1" applyFont="1" applyFill="1" applyAlignment="1">
      <alignment vertical="center"/>
    </xf>
    <xf numFmtId="0" fontId="13" fillId="0" borderId="7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3" fillId="0" borderId="0" xfId="1" applyFont="1" applyAlignment="1">
      <alignment horizontal="justify" vertical="center"/>
    </xf>
    <xf numFmtId="0" fontId="2" fillId="0" borderId="1" xfId="2" applyFont="1" applyBorder="1" applyAlignment="1">
      <alignment horizontal="justify" vertical="center" wrapText="1"/>
    </xf>
    <xf numFmtId="164" fontId="2" fillId="0" borderId="1" xfId="1" applyNumberFormat="1" applyFont="1" applyBorder="1" applyAlignment="1">
      <alignment horizontal="justify" vertical="center" wrapText="1"/>
    </xf>
    <xf numFmtId="49" fontId="2" fillId="0" borderId="1" xfId="2" applyNumberFormat="1" applyFont="1" applyBorder="1" applyAlignment="1">
      <alignment horizontal="justify" vertical="center" wrapText="1"/>
    </xf>
    <xf numFmtId="0" fontId="4" fillId="0" borderId="0" xfId="1" applyAlignment="1">
      <alignment horizontal="justify" vertical="center"/>
    </xf>
    <xf numFmtId="49" fontId="3" fillId="0" borderId="1" xfId="2" applyNumberFormat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165" fontId="2" fillId="0" borderId="1" xfId="1" applyNumberFormat="1" applyFont="1" applyBorder="1" applyAlignment="1">
      <alignment horizontal="right" vertical="center"/>
    </xf>
    <xf numFmtId="165" fontId="4" fillId="0" borderId="0" xfId="1" applyNumberFormat="1" applyAlignment="1">
      <alignment vertical="center"/>
    </xf>
    <xf numFmtId="49" fontId="2" fillId="0" borderId="1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justify" vertical="top" wrapText="1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168" fontId="2" fillId="0" borderId="0" xfId="0" applyNumberFormat="1" applyFont="1" applyAlignment="1">
      <alignment horizontal="justify" vertical="center"/>
    </xf>
    <xf numFmtId="0" fontId="14" fillId="0" borderId="7" xfId="0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justify" vertical="center" wrapText="1"/>
    </xf>
    <xf numFmtId="0" fontId="16" fillId="0" borderId="1" xfId="1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165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justify" vertical="center"/>
    </xf>
    <xf numFmtId="165" fontId="2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5" fontId="2" fillId="0" borderId="1" xfId="4" applyNumberFormat="1" applyFont="1" applyFill="1" applyBorder="1" applyAlignment="1">
      <alignment horizontal="right" vertical="center"/>
    </xf>
    <xf numFmtId="49" fontId="3" fillId="0" borderId="1" xfId="5" applyNumberFormat="1" applyFont="1" applyBorder="1" applyAlignment="1">
      <alignment horizontal="justify" vertical="center" wrapText="1"/>
    </xf>
    <xf numFmtId="165" fontId="3" fillId="0" borderId="1" xfId="0" applyNumberFormat="1" applyFont="1" applyBorder="1" applyAlignment="1">
      <alignment vertical="center"/>
    </xf>
    <xf numFmtId="165" fontId="2" fillId="0" borderId="1" xfId="4" applyNumberFormat="1" applyFont="1" applyFill="1" applyBorder="1" applyAlignment="1">
      <alignment horizontal="right" vertical="center" wrapText="1"/>
    </xf>
    <xf numFmtId="0" fontId="3" fillId="0" borderId="1" xfId="5" applyFont="1" applyBorder="1" applyAlignment="1">
      <alignment horizontal="justify" vertical="center" wrapText="1"/>
    </xf>
    <xf numFmtId="165" fontId="2" fillId="0" borderId="1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0" fontId="28" fillId="0" borderId="0" xfId="1" applyFont="1" applyAlignment="1">
      <alignment vertical="center" wrapText="1"/>
    </xf>
    <xf numFmtId="0" fontId="3" fillId="0" borderId="0" xfId="1" applyFont="1" applyAlignment="1">
      <alignment horizontal="right" vertical="center"/>
    </xf>
    <xf numFmtId="4" fontId="4" fillId="0" borderId="0" xfId="1" applyNumberFormat="1" applyAlignment="1">
      <alignment vertical="center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65" fontId="2" fillId="0" borderId="5" xfId="0" applyNumberFormat="1" applyFont="1" applyBorder="1" applyAlignment="1">
      <alignment horizontal="right" vertical="center" wrapText="1"/>
    </xf>
    <xf numFmtId="49" fontId="2" fillId="0" borderId="16" xfId="0" applyNumberFormat="1" applyFont="1" applyBorder="1" applyAlignment="1">
      <alignment horizontal="left" vertical="center" wrapText="1"/>
    </xf>
    <xf numFmtId="165" fontId="3" fillId="0" borderId="5" xfId="1" applyNumberFormat="1" applyFont="1" applyBorder="1" applyAlignment="1">
      <alignment horizontal="right" vertical="center" wrapText="1"/>
    </xf>
    <xf numFmtId="165" fontId="2" fillId="0" borderId="5" xfId="1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vertical="center"/>
    </xf>
    <xf numFmtId="165" fontId="4" fillId="0" borderId="1" xfId="1" applyNumberFormat="1" applyBorder="1" applyAlignment="1">
      <alignment vertical="center"/>
    </xf>
    <xf numFmtId="0" fontId="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5" fontId="24" fillId="0" borderId="0" xfId="0" applyNumberFormat="1" applyFont="1" applyAlignment="1">
      <alignment vertical="center"/>
    </xf>
    <xf numFmtId="169" fontId="24" fillId="0" borderId="0" xfId="7" applyNumberFormat="1" applyFont="1" applyFill="1" applyAlignment="1">
      <alignment vertical="center"/>
    </xf>
    <xf numFmtId="170" fontId="4" fillId="0" borderId="0" xfId="1" applyNumberFormat="1" applyAlignment="1">
      <alignment vertical="center"/>
    </xf>
    <xf numFmtId="49" fontId="3" fillId="0" borderId="1" xfId="5" applyNumberFormat="1" applyFont="1" applyBorder="1" applyAlignment="1">
      <alignment horizontal="justify"/>
    </xf>
    <xf numFmtId="0" fontId="3" fillId="0" borderId="1" xfId="5" applyFont="1" applyBorder="1" applyAlignment="1">
      <alignment horizontal="justify"/>
    </xf>
    <xf numFmtId="49" fontId="3" fillId="0" borderId="0" xfId="5" applyNumberFormat="1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2" applyFont="1" applyAlignment="1">
      <alignment horizontal="right" vertical="center"/>
    </xf>
    <xf numFmtId="3" fontId="3" fillId="0" borderId="0" xfId="14" applyNumberFormat="1" applyFont="1" applyAlignment="1">
      <alignment horizontal="center" vertical="center" wrapText="1"/>
    </xf>
    <xf numFmtId="0" fontId="3" fillId="0" borderId="0" xfId="14" applyFont="1" applyAlignment="1">
      <alignment vertical="center"/>
    </xf>
    <xf numFmtId="3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3" fontId="3" fillId="0" borderId="1" xfId="14" applyNumberFormat="1" applyFont="1" applyBorder="1" applyAlignment="1">
      <alignment wrapText="1"/>
    </xf>
    <xf numFmtId="0" fontId="3" fillId="0" borderId="1" xfId="0" applyFont="1" applyBorder="1"/>
    <xf numFmtId="17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3" fontId="21" fillId="0" borderId="0" xfId="0" applyNumberFormat="1" applyFont="1" applyAlignment="1">
      <alignment horizontal="left" vertical="center" wrapText="1"/>
    </xf>
    <xf numFmtId="3" fontId="21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165" fontId="21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justify" wrapText="1"/>
    </xf>
    <xf numFmtId="3" fontId="3" fillId="0" borderId="1" xfId="0" applyNumberFormat="1" applyFont="1" applyBorder="1" applyAlignment="1">
      <alignment horizontal="justify" wrapText="1"/>
    </xf>
    <xf numFmtId="0" fontId="2" fillId="0" borderId="1" xfId="11" applyFont="1" applyBorder="1" applyAlignment="1">
      <alignment horizontal="center" vertical="center" wrapText="1"/>
    </xf>
    <xf numFmtId="0" fontId="2" fillId="0" borderId="1" xfId="11" applyFont="1" applyBorder="1" applyAlignment="1">
      <alignment horizontal="center" vertical="center"/>
    </xf>
    <xf numFmtId="0" fontId="3" fillId="0" borderId="9" xfId="11" applyFont="1" applyBorder="1" applyAlignment="1">
      <alignment vertical="center" wrapText="1"/>
    </xf>
    <xf numFmtId="0" fontId="3" fillId="0" borderId="9" xfId="11" applyFont="1" applyBorder="1" applyAlignment="1">
      <alignment horizontal="justify" wrapText="1"/>
    </xf>
    <xf numFmtId="165" fontId="3" fillId="0" borderId="9" xfId="11" applyNumberFormat="1" applyFont="1" applyBorder="1" applyAlignment="1">
      <alignment horizontal="center" wrapText="1"/>
    </xf>
    <xf numFmtId="0" fontId="3" fillId="0" borderId="10" xfId="11" applyFont="1" applyBorder="1" applyAlignment="1">
      <alignment vertical="center" wrapText="1"/>
    </xf>
    <xf numFmtId="0" fontId="3" fillId="0" borderId="2" xfId="11" applyFont="1" applyBorder="1" applyAlignment="1">
      <alignment horizontal="justify" wrapText="1"/>
    </xf>
    <xf numFmtId="165" fontId="3" fillId="0" borderId="11" xfId="11" applyNumberFormat="1" applyFont="1" applyBorder="1" applyAlignment="1">
      <alignment horizontal="center" wrapText="1"/>
    </xf>
    <xf numFmtId="165" fontId="3" fillId="0" borderId="2" xfId="11" applyNumberFormat="1" applyFont="1" applyBorder="1" applyAlignment="1">
      <alignment horizontal="center" wrapText="1"/>
    </xf>
    <xf numFmtId="165" fontId="3" fillId="0" borderId="12" xfId="11" applyNumberFormat="1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justify" wrapText="1"/>
    </xf>
    <xf numFmtId="165" fontId="3" fillId="0" borderId="0" xfId="11" applyNumberFormat="1" applyFont="1" applyAlignment="1">
      <alignment horizontal="center" wrapText="1"/>
    </xf>
    <xf numFmtId="165" fontId="3" fillId="0" borderId="13" xfId="11" applyNumberFormat="1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0" fontId="3" fillId="0" borderId="6" xfId="0" applyFont="1" applyBorder="1" applyAlignment="1">
      <alignment horizontal="justify" wrapText="1"/>
    </xf>
    <xf numFmtId="165" fontId="3" fillId="0" borderId="7" xfId="11" applyNumberFormat="1" applyFont="1" applyBorder="1" applyAlignment="1">
      <alignment horizontal="center" wrapText="1"/>
    </xf>
    <xf numFmtId="165" fontId="3" fillId="0" borderId="6" xfId="11" applyNumberFormat="1" applyFont="1" applyBorder="1" applyAlignment="1">
      <alignment horizontal="center" wrapText="1"/>
    </xf>
    <xf numFmtId="165" fontId="3" fillId="0" borderId="15" xfId="11" applyNumberFormat="1" applyFont="1" applyBorder="1" applyAlignment="1">
      <alignment horizontal="center" wrapText="1"/>
    </xf>
    <xf numFmtId="0" fontId="30" fillId="0" borderId="1" xfId="1" applyFont="1" applyBorder="1" applyAlignment="1">
      <alignment horizontal="justify" vertical="center" wrapText="1"/>
    </xf>
    <xf numFmtId="49" fontId="30" fillId="0" borderId="1" xfId="1" applyNumberFormat="1" applyFont="1" applyBorder="1" applyAlignment="1">
      <alignment horizontal="justify" vertical="center" wrapText="1"/>
    </xf>
    <xf numFmtId="0" fontId="30" fillId="2" borderId="0" xfId="0" applyFont="1" applyFill="1" applyAlignment="1">
      <alignment horizontal="right" vertical="center"/>
    </xf>
    <xf numFmtId="165" fontId="30" fillId="2" borderId="0" xfId="0" applyNumberFormat="1" applyFont="1" applyFill="1" applyAlignment="1">
      <alignment vertical="center"/>
    </xf>
    <xf numFmtId="170" fontId="26" fillId="0" borderId="0" xfId="0" applyNumberFormat="1" applyFont="1" applyAlignment="1">
      <alignment vertical="center"/>
    </xf>
    <xf numFmtId="0" fontId="4" fillId="0" borderId="0" xfId="1" applyAlignment="1">
      <alignment horizontal="right" vertical="center"/>
    </xf>
    <xf numFmtId="49" fontId="5" fillId="0" borderId="1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 wrapText="1"/>
    </xf>
    <xf numFmtId="165" fontId="3" fillId="0" borderId="0" xfId="1" applyNumberFormat="1" applyFont="1" applyAlignment="1">
      <alignment horizontal="right" vertical="center" wrapText="1"/>
    </xf>
    <xf numFmtId="0" fontId="3" fillId="0" borderId="1" xfId="5" applyFont="1" applyFill="1" applyBorder="1" applyAlignment="1">
      <alignment horizontal="justify"/>
    </xf>
    <xf numFmtId="165" fontId="3" fillId="0" borderId="1" xfId="1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3" fillId="0" borderId="1" xfId="5" applyFont="1" applyFill="1" applyBorder="1" applyAlignment="1">
      <alignment horizontal="justify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wrapText="1"/>
    </xf>
    <xf numFmtId="0" fontId="24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4" xfId="1" applyNumberFormat="1" applyFont="1" applyBorder="1" applyAlignment="1">
      <alignment horizontal="left" vertical="center"/>
    </xf>
    <xf numFmtId="49" fontId="2" fillId="0" borderId="5" xfId="1" applyNumberFormat="1" applyFont="1" applyBorder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1" applyFont="1" applyAlignment="1">
      <alignment horizontal="center" vertical="center" wrapText="1"/>
    </xf>
    <xf numFmtId="0" fontId="19" fillId="0" borderId="0" xfId="11" applyFont="1" applyAlignment="1">
      <alignment horizontal="center" vertical="center"/>
    </xf>
    <xf numFmtId="0" fontId="9" fillId="0" borderId="2" xfId="11" applyFont="1" applyBorder="1" applyAlignment="1">
      <alignment horizontal="center" wrapText="1"/>
    </xf>
    <xf numFmtId="0" fontId="9" fillId="0" borderId="6" xfId="11" applyFont="1" applyBorder="1" applyAlignment="1">
      <alignment horizontal="center" wrapText="1"/>
    </xf>
    <xf numFmtId="0" fontId="2" fillId="0" borderId="1" xfId="11" applyFont="1" applyBorder="1" applyAlignment="1">
      <alignment horizontal="justify" wrapText="1"/>
    </xf>
    <xf numFmtId="165" fontId="2" fillId="0" borderId="2" xfId="11" applyNumberFormat="1" applyFont="1" applyBorder="1" applyAlignment="1">
      <alignment horizontal="center" wrapText="1"/>
    </xf>
    <xf numFmtId="165" fontId="2" fillId="0" borderId="6" xfId="11" applyNumberFormat="1" applyFont="1" applyBorder="1" applyAlignment="1">
      <alignment horizontal="center" wrapText="1"/>
    </xf>
    <xf numFmtId="3" fontId="2" fillId="0" borderId="0" xfId="14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</cellXfs>
  <cellStyles count="15">
    <cellStyle name="Обычный" xfId="0" builtinId="0"/>
    <cellStyle name="Обычный 12" xfId="3"/>
    <cellStyle name="Обычный 13 10" xfId="1"/>
    <cellStyle name="Обычный 13 4 3 2" xfId="13"/>
    <cellStyle name="Обычный 20" xfId="5"/>
    <cellStyle name="Обычный_к думе 2009-2011 г. 2" xfId="2"/>
    <cellStyle name="Обычный_Лист1" xfId="14"/>
    <cellStyle name="Обычный_прил.3,5,7  к реш.  Расходы 2009-2011" xfId="11"/>
    <cellStyle name="Обычный_прил.4,6,8-11 к реш.  Расходы 2009-2011" xfId="10"/>
    <cellStyle name="Процентный" xfId="12" builtinId="5"/>
    <cellStyle name="Процентный 2" xfId="7"/>
    <cellStyle name="Финансовый 2" xfId="4"/>
    <cellStyle name="Финансовый 2 2" xfId="6"/>
    <cellStyle name="Финансовый 2 2 2" xfId="9"/>
    <cellStyle name="Финансовый 2 3" xfId="8"/>
  </cellStyles>
  <dxfs count="0"/>
  <tableStyles count="0" defaultTableStyle="TableStyleMedium2" defaultPivotStyle="PivotStyleLight16"/>
  <colors>
    <mruColors>
      <color rgb="FF0000FF"/>
      <color rgb="FFFFCCFF"/>
      <color rgb="FFFF99FF"/>
      <color rgb="FFFFFFCC"/>
      <color rgb="FF66FF99"/>
      <color rgb="FFFFCC99"/>
      <color rgb="FFFFCC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I62"/>
  <sheetViews>
    <sheetView topLeftCell="A43" zoomScaleNormal="100" workbookViewId="0">
      <selection activeCell="C44" sqref="C44"/>
    </sheetView>
  </sheetViews>
  <sheetFormatPr defaultRowHeight="15.75" x14ac:dyDescent="0.2"/>
  <cols>
    <col min="1" max="1" width="6.28515625" style="3" customWidth="1"/>
    <col min="2" max="2" width="23.5703125" style="3" customWidth="1"/>
    <col min="3" max="3" width="123.28515625" style="3" customWidth="1"/>
    <col min="4" max="6" width="15.7109375" style="3" customWidth="1"/>
    <col min="7" max="253" width="9.140625" style="3"/>
    <col min="254" max="254" width="6.28515625" style="3" customWidth="1"/>
    <col min="255" max="255" width="24" style="3" customWidth="1"/>
    <col min="256" max="256" width="121.28515625" style="3" customWidth="1"/>
    <col min="257" max="259" width="15.7109375" style="3" customWidth="1"/>
    <col min="260" max="260" width="25.5703125" style="3" customWidth="1"/>
    <col min="261" max="261" width="23.5703125" style="3" customWidth="1"/>
    <col min="262" max="509" width="9.140625" style="3"/>
    <col min="510" max="510" width="6.28515625" style="3" customWidth="1"/>
    <col min="511" max="511" width="24" style="3" customWidth="1"/>
    <col min="512" max="512" width="121.28515625" style="3" customWidth="1"/>
    <col min="513" max="515" width="15.7109375" style="3" customWidth="1"/>
    <col min="516" max="516" width="25.5703125" style="3" customWidth="1"/>
    <col min="517" max="517" width="23.5703125" style="3" customWidth="1"/>
    <col min="518" max="765" width="9.140625" style="3"/>
    <col min="766" max="766" width="6.28515625" style="3" customWidth="1"/>
    <col min="767" max="767" width="24" style="3" customWidth="1"/>
    <col min="768" max="768" width="121.28515625" style="3" customWidth="1"/>
    <col min="769" max="771" width="15.7109375" style="3" customWidth="1"/>
    <col min="772" max="772" width="25.5703125" style="3" customWidth="1"/>
    <col min="773" max="773" width="23.5703125" style="3" customWidth="1"/>
    <col min="774" max="1021" width="9.140625" style="3"/>
    <col min="1022" max="1022" width="6.28515625" style="3" customWidth="1"/>
    <col min="1023" max="1023" width="24" style="3" customWidth="1"/>
    <col min="1024" max="1024" width="121.28515625" style="3" customWidth="1"/>
    <col min="1025" max="1027" width="15.7109375" style="3" customWidth="1"/>
    <col min="1028" max="1028" width="25.5703125" style="3" customWidth="1"/>
    <col min="1029" max="1029" width="23.5703125" style="3" customWidth="1"/>
    <col min="1030" max="1277" width="9.140625" style="3"/>
    <col min="1278" max="1278" width="6.28515625" style="3" customWidth="1"/>
    <col min="1279" max="1279" width="24" style="3" customWidth="1"/>
    <col min="1280" max="1280" width="121.28515625" style="3" customWidth="1"/>
    <col min="1281" max="1283" width="15.7109375" style="3" customWidth="1"/>
    <col min="1284" max="1284" width="25.5703125" style="3" customWidth="1"/>
    <col min="1285" max="1285" width="23.5703125" style="3" customWidth="1"/>
    <col min="1286" max="1533" width="9.140625" style="3"/>
    <col min="1534" max="1534" width="6.28515625" style="3" customWidth="1"/>
    <col min="1535" max="1535" width="24" style="3" customWidth="1"/>
    <col min="1536" max="1536" width="121.28515625" style="3" customWidth="1"/>
    <col min="1537" max="1539" width="15.7109375" style="3" customWidth="1"/>
    <col min="1540" max="1540" width="25.5703125" style="3" customWidth="1"/>
    <col min="1541" max="1541" width="23.5703125" style="3" customWidth="1"/>
    <col min="1542" max="1789" width="9.140625" style="3"/>
    <col min="1790" max="1790" width="6.28515625" style="3" customWidth="1"/>
    <col min="1791" max="1791" width="24" style="3" customWidth="1"/>
    <col min="1792" max="1792" width="121.28515625" style="3" customWidth="1"/>
    <col min="1793" max="1795" width="15.7109375" style="3" customWidth="1"/>
    <col min="1796" max="1796" width="25.5703125" style="3" customWidth="1"/>
    <col min="1797" max="1797" width="23.5703125" style="3" customWidth="1"/>
    <col min="1798" max="2045" width="9.140625" style="3"/>
    <col min="2046" max="2046" width="6.28515625" style="3" customWidth="1"/>
    <col min="2047" max="2047" width="24" style="3" customWidth="1"/>
    <col min="2048" max="2048" width="121.28515625" style="3" customWidth="1"/>
    <col min="2049" max="2051" width="15.7109375" style="3" customWidth="1"/>
    <col min="2052" max="2052" width="25.5703125" style="3" customWidth="1"/>
    <col min="2053" max="2053" width="23.5703125" style="3" customWidth="1"/>
    <col min="2054" max="2301" width="9.140625" style="3"/>
    <col min="2302" max="2302" width="6.28515625" style="3" customWidth="1"/>
    <col min="2303" max="2303" width="24" style="3" customWidth="1"/>
    <col min="2304" max="2304" width="121.28515625" style="3" customWidth="1"/>
    <col min="2305" max="2307" width="15.7109375" style="3" customWidth="1"/>
    <col min="2308" max="2308" width="25.5703125" style="3" customWidth="1"/>
    <col min="2309" max="2309" width="23.5703125" style="3" customWidth="1"/>
    <col min="2310" max="2557" width="9.140625" style="3"/>
    <col min="2558" max="2558" width="6.28515625" style="3" customWidth="1"/>
    <col min="2559" max="2559" width="24" style="3" customWidth="1"/>
    <col min="2560" max="2560" width="121.28515625" style="3" customWidth="1"/>
    <col min="2561" max="2563" width="15.7109375" style="3" customWidth="1"/>
    <col min="2564" max="2564" width="25.5703125" style="3" customWidth="1"/>
    <col min="2565" max="2565" width="23.5703125" style="3" customWidth="1"/>
    <col min="2566" max="2813" width="9.140625" style="3"/>
    <col min="2814" max="2814" width="6.28515625" style="3" customWidth="1"/>
    <col min="2815" max="2815" width="24" style="3" customWidth="1"/>
    <col min="2816" max="2816" width="121.28515625" style="3" customWidth="1"/>
    <col min="2817" max="2819" width="15.7109375" style="3" customWidth="1"/>
    <col min="2820" max="2820" width="25.5703125" style="3" customWidth="1"/>
    <col min="2821" max="2821" width="23.5703125" style="3" customWidth="1"/>
    <col min="2822" max="3069" width="9.140625" style="3"/>
    <col min="3070" max="3070" width="6.28515625" style="3" customWidth="1"/>
    <col min="3071" max="3071" width="24" style="3" customWidth="1"/>
    <col min="3072" max="3072" width="121.28515625" style="3" customWidth="1"/>
    <col min="3073" max="3075" width="15.7109375" style="3" customWidth="1"/>
    <col min="3076" max="3076" width="25.5703125" style="3" customWidth="1"/>
    <col min="3077" max="3077" width="23.5703125" style="3" customWidth="1"/>
    <col min="3078" max="3325" width="9.140625" style="3"/>
    <col min="3326" max="3326" width="6.28515625" style="3" customWidth="1"/>
    <col min="3327" max="3327" width="24" style="3" customWidth="1"/>
    <col min="3328" max="3328" width="121.28515625" style="3" customWidth="1"/>
    <col min="3329" max="3331" width="15.7109375" style="3" customWidth="1"/>
    <col min="3332" max="3332" width="25.5703125" style="3" customWidth="1"/>
    <col min="3333" max="3333" width="23.5703125" style="3" customWidth="1"/>
    <col min="3334" max="3581" width="9.140625" style="3"/>
    <col min="3582" max="3582" width="6.28515625" style="3" customWidth="1"/>
    <col min="3583" max="3583" width="24" style="3" customWidth="1"/>
    <col min="3584" max="3584" width="121.28515625" style="3" customWidth="1"/>
    <col min="3585" max="3587" width="15.7109375" style="3" customWidth="1"/>
    <col min="3588" max="3588" width="25.5703125" style="3" customWidth="1"/>
    <col min="3589" max="3589" width="23.5703125" style="3" customWidth="1"/>
    <col min="3590" max="3837" width="9.140625" style="3"/>
    <col min="3838" max="3838" width="6.28515625" style="3" customWidth="1"/>
    <col min="3839" max="3839" width="24" style="3" customWidth="1"/>
    <col min="3840" max="3840" width="121.28515625" style="3" customWidth="1"/>
    <col min="3841" max="3843" width="15.7109375" style="3" customWidth="1"/>
    <col min="3844" max="3844" width="25.5703125" style="3" customWidth="1"/>
    <col min="3845" max="3845" width="23.5703125" style="3" customWidth="1"/>
    <col min="3846" max="4093" width="9.140625" style="3"/>
    <col min="4094" max="4094" width="6.28515625" style="3" customWidth="1"/>
    <col min="4095" max="4095" width="24" style="3" customWidth="1"/>
    <col min="4096" max="4096" width="121.28515625" style="3" customWidth="1"/>
    <col min="4097" max="4099" width="15.7109375" style="3" customWidth="1"/>
    <col min="4100" max="4100" width="25.5703125" style="3" customWidth="1"/>
    <col min="4101" max="4101" width="23.5703125" style="3" customWidth="1"/>
    <col min="4102" max="4349" width="9.140625" style="3"/>
    <col min="4350" max="4350" width="6.28515625" style="3" customWidth="1"/>
    <col min="4351" max="4351" width="24" style="3" customWidth="1"/>
    <col min="4352" max="4352" width="121.28515625" style="3" customWidth="1"/>
    <col min="4353" max="4355" width="15.7109375" style="3" customWidth="1"/>
    <col min="4356" max="4356" width="25.5703125" style="3" customWidth="1"/>
    <col min="4357" max="4357" width="23.5703125" style="3" customWidth="1"/>
    <col min="4358" max="4605" width="9.140625" style="3"/>
    <col min="4606" max="4606" width="6.28515625" style="3" customWidth="1"/>
    <col min="4607" max="4607" width="24" style="3" customWidth="1"/>
    <col min="4608" max="4608" width="121.28515625" style="3" customWidth="1"/>
    <col min="4609" max="4611" width="15.7109375" style="3" customWidth="1"/>
    <col min="4612" max="4612" width="25.5703125" style="3" customWidth="1"/>
    <col min="4613" max="4613" width="23.5703125" style="3" customWidth="1"/>
    <col min="4614" max="4861" width="9.140625" style="3"/>
    <col min="4862" max="4862" width="6.28515625" style="3" customWidth="1"/>
    <col min="4863" max="4863" width="24" style="3" customWidth="1"/>
    <col min="4864" max="4864" width="121.28515625" style="3" customWidth="1"/>
    <col min="4865" max="4867" width="15.7109375" style="3" customWidth="1"/>
    <col min="4868" max="4868" width="25.5703125" style="3" customWidth="1"/>
    <col min="4869" max="4869" width="23.5703125" style="3" customWidth="1"/>
    <col min="4870" max="5117" width="9.140625" style="3"/>
    <col min="5118" max="5118" width="6.28515625" style="3" customWidth="1"/>
    <col min="5119" max="5119" width="24" style="3" customWidth="1"/>
    <col min="5120" max="5120" width="121.28515625" style="3" customWidth="1"/>
    <col min="5121" max="5123" width="15.7109375" style="3" customWidth="1"/>
    <col min="5124" max="5124" width="25.5703125" style="3" customWidth="1"/>
    <col min="5125" max="5125" width="23.5703125" style="3" customWidth="1"/>
    <col min="5126" max="5373" width="9.140625" style="3"/>
    <col min="5374" max="5374" width="6.28515625" style="3" customWidth="1"/>
    <col min="5375" max="5375" width="24" style="3" customWidth="1"/>
    <col min="5376" max="5376" width="121.28515625" style="3" customWidth="1"/>
    <col min="5377" max="5379" width="15.7109375" style="3" customWidth="1"/>
    <col min="5380" max="5380" width="25.5703125" style="3" customWidth="1"/>
    <col min="5381" max="5381" width="23.5703125" style="3" customWidth="1"/>
    <col min="5382" max="5629" width="9.140625" style="3"/>
    <col min="5630" max="5630" width="6.28515625" style="3" customWidth="1"/>
    <col min="5631" max="5631" width="24" style="3" customWidth="1"/>
    <col min="5632" max="5632" width="121.28515625" style="3" customWidth="1"/>
    <col min="5633" max="5635" width="15.7109375" style="3" customWidth="1"/>
    <col min="5636" max="5636" width="25.5703125" style="3" customWidth="1"/>
    <col min="5637" max="5637" width="23.5703125" style="3" customWidth="1"/>
    <col min="5638" max="5885" width="9.140625" style="3"/>
    <col min="5886" max="5886" width="6.28515625" style="3" customWidth="1"/>
    <col min="5887" max="5887" width="24" style="3" customWidth="1"/>
    <col min="5888" max="5888" width="121.28515625" style="3" customWidth="1"/>
    <col min="5889" max="5891" width="15.7109375" style="3" customWidth="1"/>
    <col min="5892" max="5892" width="25.5703125" style="3" customWidth="1"/>
    <col min="5893" max="5893" width="23.5703125" style="3" customWidth="1"/>
    <col min="5894" max="6141" width="9.140625" style="3"/>
    <col min="6142" max="6142" width="6.28515625" style="3" customWidth="1"/>
    <col min="6143" max="6143" width="24" style="3" customWidth="1"/>
    <col min="6144" max="6144" width="121.28515625" style="3" customWidth="1"/>
    <col min="6145" max="6147" width="15.7109375" style="3" customWidth="1"/>
    <col min="6148" max="6148" width="25.5703125" style="3" customWidth="1"/>
    <col min="6149" max="6149" width="23.5703125" style="3" customWidth="1"/>
    <col min="6150" max="6397" width="9.140625" style="3"/>
    <col min="6398" max="6398" width="6.28515625" style="3" customWidth="1"/>
    <col min="6399" max="6399" width="24" style="3" customWidth="1"/>
    <col min="6400" max="6400" width="121.28515625" style="3" customWidth="1"/>
    <col min="6401" max="6403" width="15.7109375" style="3" customWidth="1"/>
    <col min="6404" max="6404" width="25.5703125" style="3" customWidth="1"/>
    <col min="6405" max="6405" width="23.5703125" style="3" customWidth="1"/>
    <col min="6406" max="6653" width="9.140625" style="3"/>
    <col min="6654" max="6654" width="6.28515625" style="3" customWidth="1"/>
    <col min="6655" max="6655" width="24" style="3" customWidth="1"/>
    <col min="6656" max="6656" width="121.28515625" style="3" customWidth="1"/>
    <col min="6657" max="6659" width="15.7109375" style="3" customWidth="1"/>
    <col min="6660" max="6660" width="25.5703125" style="3" customWidth="1"/>
    <col min="6661" max="6661" width="23.5703125" style="3" customWidth="1"/>
    <col min="6662" max="6909" width="9.140625" style="3"/>
    <col min="6910" max="6910" width="6.28515625" style="3" customWidth="1"/>
    <col min="6911" max="6911" width="24" style="3" customWidth="1"/>
    <col min="6912" max="6912" width="121.28515625" style="3" customWidth="1"/>
    <col min="6913" max="6915" width="15.7109375" style="3" customWidth="1"/>
    <col min="6916" max="6916" width="25.5703125" style="3" customWidth="1"/>
    <col min="6917" max="6917" width="23.5703125" style="3" customWidth="1"/>
    <col min="6918" max="7165" width="9.140625" style="3"/>
    <col min="7166" max="7166" width="6.28515625" style="3" customWidth="1"/>
    <col min="7167" max="7167" width="24" style="3" customWidth="1"/>
    <col min="7168" max="7168" width="121.28515625" style="3" customWidth="1"/>
    <col min="7169" max="7171" width="15.7109375" style="3" customWidth="1"/>
    <col min="7172" max="7172" width="25.5703125" style="3" customWidth="1"/>
    <col min="7173" max="7173" width="23.5703125" style="3" customWidth="1"/>
    <col min="7174" max="7421" width="9.140625" style="3"/>
    <col min="7422" max="7422" width="6.28515625" style="3" customWidth="1"/>
    <col min="7423" max="7423" width="24" style="3" customWidth="1"/>
    <col min="7424" max="7424" width="121.28515625" style="3" customWidth="1"/>
    <col min="7425" max="7427" width="15.7109375" style="3" customWidth="1"/>
    <col min="7428" max="7428" width="25.5703125" style="3" customWidth="1"/>
    <col min="7429" max="7429" width="23.5703125" style="3" customWidth="1"/>
    <col min="7430" max="7677" width="9.140625" style="3"/>
    <col min="7678" max="7678" width="6.28515625" style="3" customWidth="1"/>
    <col min="7679" max="7679" width="24" style="3" customWidth="1"/>
    <col min="7680" max="7680" width="121.28515625" style="3" customWidth="1"/>
    <col min="7681" max="7683" width="15.7109375" style="3" customWidth="1"/>
    <col min="7684" max="7684" width="25.5703125" style="3" customWidth="1"/>
    <col min="7685" max="7685" width="23.5703125" style="3" customWidth="1"/>
    <col min="7686" max="7933" width="9.140625" style="3"/>
    <col min="7934" max="7934" width="6.28515625" style="3" customWidth="1"/>
    <col min="7935" max="7935" width="24" style="3" customWidth="1"/>
    <col min="7936" max="7936" width="121.28515625" style="3" customWidth="1"/>
    <col min="7937" max="7939" width="15.7109375" style="3" customWidth="1"/>
    <col min="7940" max="7940" width="25.5703125" style="3" customWidth="1"/>
    <col min="7941" max="7941" width="23.5703125" style="3" customWidth="1"/>
    <col min="7942" max="8189" width="9.140625" style="3"/>
    <col min="8190" max="8190" width="6.28515625" style="3" customWidth="1"/>
    <col min="8191" max="8191" width="24" style="3" customWidth="1"/>
    <col min="8192" max="8192" width="121.28515625" style="3" customWidth="1"/>
    <col min="8193" max="8195" width="15.7109375" style="3" customWidth="1"/>
    <col min="8196" max="8196" width="25.5703125" style="3" customWidth="1"/>
    <col min="8197" max="8197" width="23.5703125" style="3" customWidth="1"/>
    <col min="8198" max="8445" width="9.140625" style="3"/>
    <col min="8446" max="8446" width="6.28515625" style="3" customWidth="1"/>
    <col min="8447" max="8447" width="24" style="3" customWidth="1"/>
    <col min="8448" max="8448" width="121.28515625" style="3" customWidth="1"/>
    <col min="8449" max="8451" width="15.7109375" style="3" customWidth="1"/>
    <col min="8452" max="8452" width="25.5703125" style="3" customWidth="1"/>
    <col min="8453" max="8453" width="23.5703125" style="3" customWidth="1"/>
    <col min="8454" max="8701" width="9.140625" style="3"/>
    <col min="8702" max="8702" width="6.28515625" style="3" customWidth="1"/>
    <col min="8703" max="8703" width="24" style="3" customWidth="1"/>
    <col min="8704" max="8704" width="121.28515625" style="3" customWidth="1"/>
    <col min="8705" max="8707" width="15.7109375" style="3" customWidth="1"/>
    <col min="8708" max="8708" width="25.5703125" style="3" customWidth="1"/>
    <col min="8709" max="8709" width="23.5703125" style="3" customWidth="1"/>
    <col min="8710" max="8957" width="9.140625" style="3"/>
    <col min="8958" max="8958" width="6.28515625" style="3" customWidth="1"/>
    <col min="8959" max="8959" width="24" style="3" customWidth="1"/>
    <col min="8960" max="8960" width="121.28515625" style="3" customWidth="1"/>
    <col min="8961" max="8963" width="15.7109375" style="3" customWidth="1"/>
    <col min="8964" max="8964" width="25.5703125" style="3" customWidth="1"/>
    <col min="8965" max="8965" width="23.5703125" style="3" customWidth="1"/>
    <col min="8966" max="9213" width="9.140625" style="3"/>
    <col min="9214" max="9214" width="6.28515625" style="3" customWidth="1"/>
    <col min="9215" max="9215" width="24" style="3" customWidth="1"/>
    <col min="9216" max="9216" width="121.28515625" style="3" customWidth="1"/>
    <col min="9217" max="9219" width="15.7109375" style="3" customWidth="1"/>
    <col min="9220" max="9220" width="25.5703125" style="3" customWidth="1"/>
    <col min="9221" max="9221" width="23.5703125" style="3" customWidth="1"/>
    <col min="9222" max="9469" width="9.140625" style="3"/>
    <col min="9470" max="9470" width="6.28515625" style="3" customWidth="1"/>
    <col min="9471" max="9471" width="24" style="3" customWidth="1"/>
    <col min="9472" max="9472" width="121.28515625" style="3" customWidth="1"/>
    <col min="9473" max="9475" width="15.7109375" style="3" customWidth="1"/>
    <col min="9476" max="9476" width="25.5703125" style="3" customWidth="1"/>
    <col min="9477" max="9477" width="23.5703125" style="3" customWidth="1"/>
    <col min="9478" max="9725" width="9.140625" style="3"/>
    <col min="9726" max="9726" width="6.28515625" style="3" customWidth="1"/>
    <col min="9727" max="9727" width="24" style="3" customWidth="1"/>
    <col min="9728" max="9728" width="121.28515625" style="3" customWidth="1"/>
    <col min="9729" max="9731" width="15.7109375" style="3" customWidth="1"/>
    <col min="9732" max="9732" width="25.5703125" style="3" customWidth="1"/>
    <col min="9733" max="9733" width="23.5703125" style="3" customWidth="1"/>
    <col min="9734" max="9981" width="9.140625" style="3"/>
    <col min="9982" max="9982" width="6.28515625" style="3" customWidth="1"/>
    <col min="9983" max="9983" width="24" style="3" customWidth="1"/>
    <col min="9984" max="9984" width="121.28515625" style="3" customWidth="1"/>
    <col min="9985" max="9987" width="15.7109375" style="3" customWidth="1"/>
    <col min="9988" max="9988" width="25.5703125" style="3" customWidth="1"/>
    <col min="9989" max="9989" width="23.5703125" style="3" customWidth="1"/>
    <col min="9990" max="10237" width="9.140625" style="3"/>
    <col min="10238" max="10238" width="6.28515625" style="3" customWidth="1"/>
    <col min="10239" max="10239" width="24" style="3" customWidth="1"/>
    <col min="10240" max="10240" width="121.28515625" style="3" customWidth="1"/>
    <col min="10241" max="10243" width="15.7109375" style="3" customWidth="1"/>
    <col min="10244" max="10244" width="25.5703125" style="3" customWidth="1"/>
    <col min="10245" max="10245" width="23.5703125" style="3" customWidth="1"/>
    <col min="10246" max="10493" width="9.140625" style="3"/>
    <col min="10494" max="10494" width="6.28515625" style="3" customWidth="1"/>
    <col min="10495" max="10495" width="24" style="3" customWidth="1"/>
    <col min="10496" max="10496" width="121.28515625" style="3" customWidth="1"/>
    <col min="10497" max="10499" width="15.7109375" style="3" customWidth="1"/>
    <col min="10500" max="10500" width="25.5703125" style="3" customWidth="1"/>
    <col min="10501" max="10501" width="23.5703125" style="3" customWidth="1"/>
    <col min="10502" max="10749" width="9.140625" style="3"/>
    <col min="10750" max="10750" width="6.28515625" style="3" customWidth="1"/>
    <col min="10751" max="10751" width="24" style="3" customWidth="1"/>
    <col min="10752" max="10752" width="121.28515625" style="3" customWidth="1"/>
    <col min="10753" max="10755" width="15.7109375" style="3" customWidth="1"/>
    <col min="10756" max="10756" width="25.5703125" style="3" customWidth="1"/>
    <col min="10757" max="10757" width="23.5703125" style="3" customWidth="1"/>
    <col min="10758" max="11005" width="9.140625" style="3"/>
    <col min="11006" max="11006" width="6.28515625" style="3" customWidth="1"/>
    <col min="11007" max="11007" width="24" style="3" customWidth="1"/>
    <col min="11008" max="11008" width="121.28515625" style="3" customWidth="1"/>
    <col min="11009" max="11011" width="15.7109375" style="3" customWidth="1"/>
    <col min="11012" max="11012" width="25.5703125" style="3" customWidth="1"/>
    <col min="11013" max="11013" width="23.5703125" style="3" customWidth="1"/>
    <col min="11014" max="11261" width="9.140625" style="3"/>
    <col min="11262" max="11262" width="6.28515625" style="3" customWidth="1"/>
    <col min="11263" max="11263" width="24" style="3" customWidth="1"/>
    <col min="11264" max="11264" width="121.28515625" style="3" customWidth="1"/>
    <col min="11265" max="11267" width="15.7109375" style="3" customWidth="1"/>
    <col min="11268" max="11268" width="25.5703125" style="3" customWidth="1"/>
    <col min="11269" max="11269" width="23.5703125" style="3" customWidth="1"/>
    <col min="11270" max="11517" width="9.140625" style="3"/>
    <col min="11518" max="11518" width="6.28515625" style="3" customWidth="1"/>
    <col min="11519" max="11519" width="24" style="3" customWidth="1"/>
    <col min="11520" max="11520" width="121.28515625" style="3" customWidth="1"/>
    <col min="11521" max="11523" width="15.7109375" style="3" customWidth="1"/>
    <col min="11524" max="11524" width="25.5703125" style="3" customWidth="1"/>
    <col min="11525" max="11525" width="23.5703125" style="3" customWidth="1"/>
    <col min="11526" max="11773" width="9.140625" style="3"/>
    <col min="11774" max="11774" width="6.28515625" style="3" customWidth="1"/>
    <col min="11775" max="11775" width="24" style="3" customWidth="1"/>
    <col min="11776" max="11776" width="121.28515625" style="3" customWidth="1"/>
    <col min="11777" max="11779" width="15.7109375" style="3" customWidth="1"/>
    <col min="11780" max="11780" width="25.5703125" style="3" customWidth="1"/>
    <col min="11781" max="11781" width="23.5703125" style="3" customWidth="1"/>
    <col min="11782" max="12029" width="9.140625" style="3"/>
    <col min="12030" max="12030" width="6.28515625" style="3" customWidth="1"/>
    <col min="12031" max="12031" width="24" style="3" customWidth="1"/>
    <col min="12032" max="12032" width="121.28515625" style="3" customWidth="1"/>
    <col min="12033" max="12035" width="15.7109375" style="3" customWidth="1"/>
    <col min="12036" max="12036" width="25.5703125" style="3" customWidth="1"/>
    <col min="12037" max="12037" width="23.5703125" style="3" customWidth="1"/>
    <col min="12038" max="12285" width="9.140625" style="3"/>
    <col min="12286" max="12286" width="6.28515625" style="3" customWidth="1"/>
    <col min="12287" max="12287" width="24" style="3" customWidth="1"/>
    <col min="12288" max="12288" width="121.28515625" style="3" customWidth="1"/>
    <col min="12289" max="12291" width="15.7109375" style="3" customWidth="1"/>
    <col min="12292" max="12292" width="25.5703125" style="3" customWidth="1"/>
    <col min="12293" max="12293" width="23.5703125" style="3" customWidth="1"/>
    <col min="12294" max="12541" width="9.140625" style="3"/>
    <col min="12542" max="12542" width="6.28515625" style="3" customWidth="1"/>
    <col min="12543" max="12543" width="24" style="3" customWidth="1"/>
    <col min="12544" max="12544" width="121.28515625" style="3" customWidth="1"/>
    <col min="12545" max="12547" width="15.7109375" style="3" customWidth="1"/>
    <col min="12548" max="12548" width="25.5703125" style="3" customWidth="1"/>
    <col min="12549" max="12549" width="23.5703125" style="3" customWidth="1"/>
    <col min="12550" max="12797" width="9.140625" style="3"/>
    <col min="12798" max="12798" width="6.28515625" style="3" customWidth="1"/>
    <col min="12799" max="12799" width="24" style="3" customWidth="1"/>
    <col min="12800" max="12800" width="121.28515625" style="3" customWidth="1"/>
    <col min="12801" max="12803" width="15.7109375" style="3" customWidth="1"/>
    <col min="12804" max="12804" width="25.5703125" style="3" customWidth="1"/>
    <col min="12805" max="12805" width="23.5703125" style="3" customWidth="1"/>
    <col min="12806" max="13053" width="9.140625" style="3"/>
    <col min="13054" max="13054" width="6.28515625" style="3" customWidth="1"/>
    <col min="13055" max="13055" width="24" style="3" customWidth="1"/>
    <col min="13056" max="13056" width="121.28515625" style="3" customWidth="1"/>
    <col min="13057" max="13059" width="15.7109375" style="3" customWidth="1"/>
    <col min="13060" max="13060" width="25.5703125" style="3" customWidth="1"/>
    <col min="13061" max="13061" width="23.5703125" style="3" customWidth="1"/>
    <col min="13062" max="13309" width="9.140625" style="3"/>
    <col min="13310" max="13310" width="6.28515625" style="3" customWidth="1"/>
    <col min="13311" max="13311" width="24" style="3" customWidth="1"/>
    <col min="13312" max="13312" width="121.28515625" style="3" customWidth="1"/>
    <col min="13313" max="13315" width="15.7109375" style="3" customWidth="1"/>
    <col min="13316" max="13316" width="25.5703125" style="3" customWidth="1"/>
    <col min="13317" max="13317" width="23.5703125" style="3" customWidth="1"/>
    <col min="13318" max="13565" width="9.140625" style="3"/>
    <col min="13566" max="13566" width="6.28515625" style="3" customWidth="1"/>
    <col min="13567" max="13567" width="24" style="3" customWidth="1"/>
    <col min="13568" max="13568" width="121.28515625" style="3" customWidth="1"/>
    <col min="13569" max="13571" width="15.7109375" style="3" customWidth="1"/>
    <col min="13572" max="13572" width="25.5703125" style="3" customWidth="1"/>
    <col min="13573" max="13573" width="23.5703125" style="3" customWidth="1"/>
    <col min="13574" max="13821" width="9.140625" style="3"/>
    <col min="13822" max="13822" width="6.28515625" style="3" customWidth="1"/>
    <col min="13823" max="13823" width="24" style="3" customWidth="1"/>
    <col min="13824" max="13824" width="121.28515625" style="3" customWidth="1"/>
    <col min="13825" max="13827" width="15.7109375" style="3" customWidth="1"/>
    <col min="13828" max="13828" width="25.5703125" style="3" customWidth="1"/>
    <col min="13829" max="13829" width="23.5703125" style="3" customWidth="1"/>
    <col min="13830" max="14077" width="9.140625" style="3"/>
    <col min="14078" max="14078" width="6.28515625" style="3" customWidth="1"/>
    <col min="14079" max="14079" width="24" style="3" customWidth="1"/>
    <col min="14080" max="14080" width="121.28515625" style="3" customWidth="1"/>
    <col min="14081" max="14083" width="15.7109375" style="3" customWidth="1"/>
    <col min="14084" max="14084" width="25.5703125" style="3" customWidth="1"/>
    <col min="14085" max="14085" width="23.5703125" style="3" customWidth="1"/>
    <col min="14086" max="14333" width="9.140625" style="3"/>
    <col min="14334" max="14334" width="6.28515625" style="3" customWidth="1"/>
    <col min="14335" max="14335" width="24" style="3" customWidth="1"/>
    <col min="14336" max="14336" width="121.28515625" style="3" customWidth="1"/>
    <col min="14337" max="14339" width="15.7109375" style="3" customWidth="1"/>
    <col min="14340" max="14340" width="25.5703125" style="3" customWidth="1"/>
    <col min="14341" max="14341" width="23.5703125" style="3" customWidth="1"/>
    <col min="14342" max="14589" width="9.140625" style="3"/>
    <col min="14590" max="14590" width="6.28515625" style="3" customWidth="1"/>
    <col min="14591" max="14591" width="24" style="3" customWidth="1"/>
    <col min="14592" max="14592" width="121.28515625" style="3" customWidth="1"/>
    <col min="14593" max="14595" width="15.7109375" style="3" customWidth="1"/>
    <col min="14596" max="14596" width="25.5703125" style="3" customWidth="1"/>
    <col min="14597" max="14597" width="23.5703125" style="3" customWidth="1"/>
    <col min="14598" max="14845" width="9.140625" style="3"/>
    <col min="14846" max="14846" width="6.28515625" style="3" customWidth="1"/>
    <col min="14847" max="14847" width="24" style="3" customWidth="1"/>
    <col min="14848" max="14848" width="121.28515625" style="3" customWidth="1"/>
    <col min="14849" max="14851" width="15.7109375" style="3" customWidth="1"/>
    <col min="14852" max="14852" width="25.5703125" style="3" customWidth="1"/>
    <col min="14853" max="14853" width="23.5703125" style="3" customWidth="1"/>
    <col min="14854" max="15101" width="9.140625" style="3"/>
    <col min="15102" max="15102" width="6.28515625" style="3" customWidth="1"/>
    <col min="15103" max="15103" width="24" style="3" customWidth="1"/>
    <col min="15104" max="15104" width="121.28515625" style="3" customWidth="1"/>
    <col min="15105" max="15107" width="15.7109375" style="3" customWidth="1"/>
    <col min="15108" max="15108" width="25.5703125" style="3" customWidth="1"/>
    <col min="15109" max="15109" width="23.5703125" style="3" customWidth="1"/>
    <col min="15110" max="15357" width="9.140625" style="3"/>
    <col min="15358" max="15358" width="6.28515625" style="3" customWidth="1"/>
    <col min="15359" max="15359" width="24" style="3" customWidth="1"/>
    <col min="15360" max="15360" width="121.28515625" style="3" customWidth="1"/>
    <col min="15361" max="15363" width="15.7109375" style="3" customWidth="1"/>
    <col min="15364" max="15364" width="25.5703125" style="3" customWidth="1"/>
    <col min="15365" max="15365" width="23.5703125" style="3" customWidth="1"/>
    <col min="15366" max="15613" width="9.140625" style="3"/>
    <col min="15614" max="15614" width="6.28515625" style="3" customWidth="1"/>
    <col min="15615" max="15615" width="24" style="3" customWidth="1"/>
    <col min="15616" max="15616" width="121.28515625" style="3" customWidth="1"/>
    <col min="15617" max="15619" width="15.7109375" style="3" customWidth="1"/>
    <col min="15620" max="15620" width="25.5703125" style="3" customWidth="1"/>
    <col min="15621" max="15621" width="23.5703125" style="3" customWidth="1"/>
    <col min="15622" max="15869" width="9.140625" style="3"/>
    <col min="15870" max="15870" width="6.28515625" style="3" customWidth="1"/>
    <col min="15871" max="15871" width="24" style="3" customWidth="1"/>
    <col min="15872" max="15872" width="121.28515625" style="3" customWidth="1"/>
    <col min="15873" max="15875" width="15.7109375" style="3" customWidth="1"/>
    <col min="15876" max="15876" width="25.5703125" style="3" customWidth="1"/>
    <col min="15877" max="15877" width="23.5703125" style="3" customWidth="1"/>
    <col min="15878" max="16125" width="9.140625" style="3"/>
    <col min="16126" max="16126" width="6.28515625" style="3" customWidth="1"/>
    <col min="16127" max="16127" width="24" style="3" customWidth="1"/>
    <col min="16128" max="16128" width="121.28515625" style="3" customWidth="1"/>
    <col min="16129" max="16131" width="15.7109375" style="3" customWidth="1"/>
    <col min="16132" max="16132" width="25.5703125" style="3" customWidth="1"/>
    <col min="16133" max="16133" width="23.5703125" style="3" customWidth="1"/>
    <col min="16134" max="16384" width="9.140625" style="3"/>
  </cols>
  <sheetData>
    <row r="1" spans="1:9" ht="17.25" customHeight="1" x14ac:dyDescent="0.2">
      <c r="E1" s="24" t="s">
        <v>696</v>
      </c>
      <c r="F1" s="24"/>
    </row>
    <row r="2" spans="1:9" ht="17.25" customHeight="1" x14ac:dyDescent="0.2">
      <c r="E2" s="3" t="s">
        <v>789</v>
      </c>
      <c r="I2" s="104"/>
    </row>
    <row r="3" spans="1:9" ht="17.25" customHeight="1" x14ac:dyDescent="0.2">
      <c r="E3" s="3" t="s">
        <v>790</v>
      </c>
      <c r="I3" s="104"/>
    </row>
    <row r="4" spans="1:9" ht="17.25" customHeight="1" x14ac:dyDescent="0.2">
      <c r="B4" s="105"/>
      <c r="C4" s="105"/>
      <c r="D4" s="105"/>
      <c r="E4" s="3" t="s">
        <v>915</v>
      </c>
      <c r="I4" s="104"/>
    </row>
    <row r="5" spans="1:9" x14ac:dyDescent="0.2">
      <c r="I5" s="104"/>
    </row>
    <row r="6" spans="1:9" ht="39.75" customHeight="1" x14ac:dyDescent="0.25">
      <c r="A6" s="185" t="s">
        <v>887</v>
      </c>
      <c r="B6" s="185"/>
      <c r="C6" s="185"/>
      <c r="D6" s="185"/>
      <c r="E6" s="185"/>
      <c r="F6" s="185"/>
      <c r="I6" s="104"/>
    </row>
    <row r="7" spans="1:9" ht="24" customHeight="1" x14ac:dyDescent="0.2">
      <c r="A7" s="82"/>
      <c r="B7" s="82"/>
      <c r="C7" s="82"/>
      <c r="D7" s="82"/>
      <c r="E7" s="82"/>
      <c r="F7" s="82"/>
      <c r="I7" s="104"/>
    </row>
    <row r="8" spans="1:9" ht="19.5" customHeight="1" x14ac:dyDescent="0.2">
      <c r="F8" s="106" t="s">
        <v>586</v>
      </c>
    </row>
    <row r="9" spans="1:9" s="104" customFormat="1" ht="35.25" customHeight="1" x14ac:dyDescent="0.2">
      <c r="A9" s="186" t="s">
        <v>791</v>
      </c>
      <c r="B9" s="186"/>
      <c r="C9" s="113" t="s">
        <v>654</v>
      </c>
      <c r="D9" s="113" t="s">
        <v>589</v>
      </c>
      <c r="E9" s="113" t="s">
        <v>598</v>
      </c>
      <c r="F9" s="113" t="s">
        <v>699</v>
      </c>
    </row>
    <row r="10" spans="1:9" s="104" customFormat="1" x14ac:dyDescent="0.2">
      <c r="A10" s="187" t="s">
        <v>404</v>
      </c>
      <c r="B10" s="187"/>
      <c r="C10" s="114" t="s">
        <v>405</v>
      </c>
      <c r="D10" s="114" t="s">
        <v>465</v>
      </c>
      <c r="E10" s="114" t="s">
        <v>406</v>
      </c>
      <c r="F10" s="114" t="s">
        <v>577</v>
      </c>
    </row>
    <row r="11" spans="1:9" x14ac:dyDescent="0.25">
      <c r="A11" s="183" t="s">
        <v>792</v>
      </c>
      <c r="B11" s="183"/>
      <c r="C11" s="123" t="s">
        <v>655</v>
      </c>
      <c r="D11" s="78">
        <f>D12+D14+D16+D20+D23+D26+D34+D36+D39+D44+D45</f>
        <v>1683839.3</v>
      </c>
      <c r="E11" s="78">
        <f>E12+E14+E16+E20+E23+E26+E34+E36+E39+E44+E45</f>
        <v>1771524.1</v>
      </c>
      <c r="F11" s="78">
        <f>F12+F14+F16+F20+F23+F26+F34+F36+F39+F44+F45</f>
        <v>1821303.5</v>
      </c>
    </row>
    <row r="12" spans="1:9" x14ac:dyDescent="0.25">
      <c r="A12" s="183" t="s">
        <v>793</v>
      </c>
      <c r="B12" s="183"/>
      <c r="C12" s="123" t="s">
        <v>794</v>
      </c>
      <c r="D12" s="78">
        <v>1084392</v>
      </c>
      <c r="E12" s="78">
        <f>E13</f>
        <v>1179414</v>
      </c>
      <c r="F12" s="78">
        <f>F13</f>
        <v>1234040</v>
      </c>
    </row>
    <row r="13" spans="1:9" x14ac:dyDescent="0.25">
      <c r="A13" s="179" t="s">
        <v>795</v>
      </c>
      <c r="B13" s="179"/>
      <c r="C13" s="127" t="s">
        <v>796</v>
      </c>
      <c r="D13" s="79">
        <v>1084392</v>
      </c>
      <c r="E13" s="79">
        <f>1184414-5000</f>
        <v>1179414</v>
      </c>
      <c r="F13" s="79">
        <f>1215976+18064</f>
        <v>1234040</v>
      </c>
    </row>
    <row r="14" spans="1:9" ht="18.75" customHeight="1" x14ac:dyDescent="0.25">
      <c r="A14" s="183" t="s">
        <v>797</v>
      </c>
      <c r="B14" s="183"/>
      <c r="C14" s="123" t="s">
        <v>798</v>
      </c>
      <c r="D14" s="78">
        <v>21962.799999999999</v>
      </c>
      <c r="E14" s="78">
        <v>21962.799999999999</v>
      </c>
      <c r="F14" s="78">
        <v>21962.799999999999</v>
      </c>
    </row>
    <row r="15" spans="1:9" x14ac:dyDescent="0.25">
      <c r="A15" s="179" t="s">
        <v>799</v>
      </c>
      <c r="B15" s="179"/>
      <c r="C15" s="127" t="s">
        <v>800</v>
      </c>
      <c r="D15" s="79">
        <v>21962.799999999999</v>
      </c>
      <c r="E15" s="79">
        <v>21962.799999999999</v>
      </c>
      <c r="F15" s="79">
        <v>21962.799999999999</v>
      </c>
    </row>
    <row r="16" spans="1:9" x14ac:dyDescent="0.25">
      <c r="A16" s="183" t="s">
        <v>801</v>
      </c>
      <c r="B16" s="183"/>
      <c r="C16" s="123" t="s">
        <v>802</v>
      </c>
      <c r="D16" s="78">
        <f>D17+D18+D19</f>
        <v>174253</v>
      </c>
      <c r="E16" s="78">
        <f>E17+E18+E19</f>
        <v>182257</v>
      </c>
      <c r="F16" s="78">
        <f>F17+F18+F19</f>
        <v>182257</v>
      </c>
    </row>
    <row r="17" spans="1:6" x14ac:dyDescent="0.25">
      <c r="A17" s="179" t="s">
        <v>803</v>
      </c>
      <c r="B17" s="179"/>
      <c r="C17" s="125" t="s">
        <v>804</v>
      </c>
      <c r="D17" s="79">
        <v>155200</v>
      </c>
      <c r="E17" s="79">
        <v>163204</v>
      </c>
      <c r="F17" s="79">
        <v>163204</v>
      </c>
    </row>
    <row r="18" spans="1:6" x14ac:dyDescent="0.25">
      <c r="A18" s="179" t="s">
        <v>805</v>
      </c>
      <c r="B18" s="179"/>
      <c r="C18" s="127" t="s">
        <v>806</v>
      </c>
      <c r="D18" s="79">
        <v>153</v>
      </c>
      <c r="E18" s="79">
        <v>153</v>
      </c>
      <c r="F18" s="79">
        <v>153</v>
      </c>
    </row>
    <row r="19" spans="1:6" x14ac:dyDescent="0.25">
      <c r="A19" s="179" t="s">
        <v>807</v>
      </c>
      <c r="B19" s="179"/>
      <c r="C19" s="127" t="s">
        <v>808</v>
      </c>
      <c r="D19" s="79">
        <v>18900</v>
      </c>
      <c r="E19" s="79">
        <v>18900</v>
      </c>
      <c r="F19" s="79">
        <v>18900</v>
      </c>
    </row>
    <row r="20" spans="1:6" x14ac:dyDescent="0.25">
      <c r="A20" s="183" t="s">
        <v>809</v>
      </c>
      <c r="B20" s="183"/>
      <c r="C20" s="123" t="s">
        <v>810</v>
      </c>
      <c r="D20" s="78">
        <f>D21+D22</f>
        <v>169322</v>
      </c>
      <c r="E20" s="78">
        <f>E21+E22</f>
        <v>169322</v>
      </c>
      <c r="F20" s="78">
        <f>F21+F22</f>
        <v>169322</v>
      </c>
    </row>
    <row r="21" spans="1:6" x14ac:dyDescent="0.25">
      <c r="A21" s="179" t="s">
        <v>811</v>
      </c>
      <c r="B21" s="179"/>
      <c r="C21" s="127" t="s">
        <v>812</v>
      </c>
      <c r="D21" s="79">
        <v>65980</v>
      </c>
      <c r="E21" s="79">
        <v>65980</v>
      </c>
      <c r="F21" s="79">
        <v>65980</v>
      </c>
    </row>
    <row r="22" spans="1:6" x14ac:dyDescent="0.25">
      <c r="A22" s="179" t="s">
        <v>813</v>
      </c>
      <c r="B22" s="179"/>
      <c r="C22" s="127" t="s">
        <v>814</v>
      </c>
      <c r="D22" s="79">
        <v>103342</v>
      </c>
      <c r="E22" s="79">
        <v>103342</v>
      </c>
      <c r="F22" s="79">
        <v>103342</v>
      </c>
    </row>
    <row r="23" spans="1:6" x14ac:dyDescent="0.25">
      <c r="A23" s="183" t="s">
        <v>815</v>
      </c>
      <c r="B23" s="183"/>
      <c r="C23" s="123" t="s">
        <v>816</v>
      </c>
      <c r="D23" s="78">
        <f>D24+D25</f>
        <v>17010</v>
      </c>
      <c r="E23" s="78">
        <f>E24+E25</f>
        <v>17010</v>
      </c>
      <c r="F23" s="78">
        <f>F24+F25</f>
        <v>17010</v>
      </c>
    </row>
    <row r="24" spans="1:6" x14ac:dyDescent="0.25">
      <c r="A24" s="179" t="s">
        <v>817</v>
      </c>
      <c r="B24" s="179"/>
      <c r="C24" s="127" t="s">
        <v>818</v>
      </c>
      <c r="D24" s="79">
        <v>17000</v>
      </c>
      <c r="E24" s="79">
        <v>17000</v>
      </c>
      <c r="F24" s="79">
        <v>17000</v>
      </c>
    </row>
    <row r="25" spans="1:6" x14ac:dyDescent="0.25">
      <c r="A25" s="179" t="s">
        <v>819</v>
      </c>
      <c r="B25" s="179"/>
      <c r="C25" s="127" t="s">
        <v>820</v>
      </c>
      <c r="D25" s="79">
        <v>10</v>
      </c>
      <c r="E25" s="79">
        <v>10</v>
      </c>
      <c r="F25" s="79">
        <v>10</v>
      </c>
    </row>
    <row r="26" spans="1:6" ht="31.5" x14ac:dyDescent="0.25">
      <c r="A26" s="183" t="s">
        <v>821</v>
      </c>
      <c r="B26" s="183"/>
      <c r="C26" s="123" t="s">
        <v>822</v>
      </c>
      <c r="D26" s="78">
        <f>D28+D29+D30+D31+D32+D33+D27</f>
        <v>168119.5</v>
      </c>
      <c r="E26" s="78">
        <f t="shared" ref="E26:F26" si="0">E28+E29+E30+E31+E32+E33+E27</f>
        <v>161614</v>
      </c>
      <c r="F26" s="78">
        <f t="shared" si="0"/>
        <v>159632</v>
      </c>
    </row>
    <row r="27" spans="1:6" ht="31.5" x14ac:dyDescent="0.25">
      <c r="A27" s="179" t="s">
        <v>823</v>
      </c>
      <c r="B27" s="184"/>
      <c r="C27" s="22" t="s">
        <v>824</v>
      </c>
      <c r="D27" s="79">
        <v>1128.3</v>
      </c>
      <c r="E27" s="79">
        <v>264</v>
      </c>
      <c r="F27" s="79">
        <v>282</v>
      </c>
    </row>
    <row r="28" spans="1:6" ht="45.75" customHeight="1" x14ac:dyDescent="0.25">
      <c r="A28" s="179" t="s">
        <v>825</v>
      </c>
      <c r="B28" s="179"/>
      <c r="C28" s="177" t="s">
        <v>826</v>
      </c>
      <c r="D28" s="79">
        <v>121000</v>
      </c>
      <c r="E28" s="79">
        <v>121000</v>
      </c>
      <c r="F28" s="79">
        <v>121000</v>
      </c>
    </row>
    <row r="29" spans="1:6" ht="47.25" x14ac:dyDescent="0.25">
      <c r="A29" s="179" t="s">
        <v>827</v>
      </c>
      <c r="B29" s="179"/>
      <c r="C29" s="177" t="s">
        <v>828</v>
      </c>
      <c r="D29" s="79">
        <v>10750</v>
      </c>
      <c r="E29" s="79">
        <v>10750</v>
      </c>
      <c r="F29" s="79">
        <v>10750</v>
      </c>
    </row>
    <row r="30" spans="1:6" ht="21" customHeight="1" x14ac:dyDescent="0.25">
      <c r="A30" s="179" t="s">
        <v>829</v>
      </c>
      <c r="B30" s="179"/>
      <c r="C30" s="18" t="s">
        <v>830</v>
      </c>
      <c r="D30" s="79">
        <v>8000</v>
      </c>
      <c r="E30" s="79">
        <v>5600</v>
      </c>
      <c r="F30" s="79">
        <v>4800</v>
      </c>
    </row>
    <row r="31" spans="1:6" ht="63" x14ac:dyDescent="0.25">
      <c r="A31" s="179" t="s">
        <v>831</v>
      </c>
      <c r="B31" s="179"/>
      <c r="C31" s="177" t="s">
        <v>832</v>
      </c>
      <c r="D31" s="79">
        <v>10500</v>
      </c>
      <c r="E31" s="79">
        <v>9800</v>
      </c>
      <c r="F31" s="79">
        <v>7800</v>
      </c>
    </row>
    <row r="32" spans="1:6" ht="30.75" customHeight="1" x14ac:dyDescent="0.25">
      <c r="A32" s="179" t="s">
        <v>833</v>
      </c>
      <c r="B32" s="179"/>
      <c r="C32" s="177" t="s">
        <v>834</v>
      </c>
      <c r="D32" s="79">
        <v>3541.2</v>
      </c>
      <c r="E32" s="79">
        <v>600</v>
      </c>
      <c r="F32" s="79">
        <v>900</v>
      </c>
    </row>
    <row r="33" spans="1:6" ht="47.25" x14ac:dyDescent="0.25">
      <c r="A33" s="179" t="s">
        <v>835</v>
      </c>
      <c r="B33" s="179"/>
      <c r="C33" s="177" t="s">
        <v>836</v>
      </c>
      <c r="D33" s="79">
        <v>13200</v>
      </c>
      <c r="E33" s="79">
        <v>13600</v>
      </c>
      <c r="F33" s="79">
        <v>14100</v>
      </c>
    </row>
    <row r="34" spans="1:6" x14ac:dyDescent="0.25">
      <c r="A34" s="183" t="s">
        <v>837</v>
      </c>
      <c r="B34" s="183"/>
      <c r="C34" s="123" t="s">
        <v>838</v>
      </c>
      <c r="D34" s="78">
        <f>D35</f>
        <v>6855</v>
      </c>
      <c r="E34" s="78">
        <f t="shared" ref="E34:F34" si="1">E35</f>
        <v>6855</v>
      </c>
      <c r="F34" s="78">
        <f t="shared" si="1"/>
        <v>6855</v>
      </c>
    </row>
    <row r="35" spans="1:6" x14ac:dyDescent="0.25">
      <c r="A35" s="179" t="s">
        <v>839</v>
      </c>
      <c r="B35" s="179"/>
      <c r="C35" s="127" t="s">
        <v>840</v>
      </c>
      <c r="D35" s="79">
        <v>6855</v>
      </c>
      <c r="E35" s="79">
        <v>6855</v>
      </c>
      <c r="F35" s="79">
        <v>6855</v>
      </c>
    </row>
    <row r="36" spans="1:6" s="104" customFormat="1" x14ac:dyDescent="0.25">
      <c r="A36" s="183" t="s">
        <v>841</v>
      </c>
      <c r="B36" s="183"/>
      <c r="C36" s="123" t="s">
        <v>842</v>
      </c>
      <c r="D36" s="78">
        <f>D37+D38</f>
        <v>3140</v>
      </c>
      <c r="E36" s="78">
        <f>E37+E38</f>
        <v>3140</v>
      </c>
      <c r="F36" s="78">
        <f>F37+F38</f>
        <v>3140</v>
      </c>
    </row>
    <row r="37" spans="1:6" x14ac:dyDescent="0.25">
      <c r="A37" s="179" t="s">
        <v>843</v>
      </c>
      <c r="B37" s="179"/>
      <c r="C37" s="127" t="s">
        <v>844</v>
      </c>
      <c r="D37" s="79">
        <v>40</v>
      </c>
      <c r="E37" s="79">
        <v>40</v>
      </c>
      <c r="F37" s="79">
        <v>40</v>
      </c>
    </row>
    <row r="38" spans="1:6" x14ac:dyDescent="0.25">
      <c r="A38" s="179" t="s">
        <v>845</v>
      </c>
      <c r="B38" s="179"/>
      <c r="C38" s="127" t="s">
        <v>656</v>
      </c>
      <c r="D38" s="79">
        <v>3100</v>
      </c>
      <c r="E38" s="79">
        <v>3100</v>
      </c>
      <c r="F38" s="79">
        <v>3100</v>
      </c>
    </row>
    <row r="39" spans="1:6" x14ac:dyDescent="0.25">
      <c r="A39" s="183" t="s">
        <v>846</v>
      </c>
      <c r="B39" s="183"/>
      <c r="C39" s="123" t="s">
        <v>847</v>
      </c>
      <c r="D39" s="78">
        <f>D40+D41+D42+D43</f>
        <v>17049.7</v>
      </c>
      <c r="E39" s="78">
        <f>E40+E41+E42+E43</f>
        <v>9539</v>
      </c>
      <c r="F39" s="78">
        <f>F40+F41+F42+F43</f>
        <v>7050</v>
      </c>
    </row>
    <row r="40" spans="1:6" ht="47.25" x14ac:dyDescent="0.25">
      <c r="A40" s="179" t="s">
        <v>848</v>
      </c>
      <c r="B40" s="179"/>
      <c r="C40" s="177" t="s">
        <v>849</v>
      </c>
      <c r="D40" s="79">
        <v>4040</v>
      </c>
      <c r="E40" s="79">
        <v>350</v>
      </c>
      <c r="F40" s="79">
        <v>50</v>
      </c>
    </row>
    <row r="41" spans="1:6" ht="31.5" x14ac:dyDescent="0.25">
      <c r="A41" s="179" t="s">
        <v>850</v>
      </c>
      <c r="B41" s="179"/>
      <c r="C41" s="177" t="s">
        <v>851</v>
      </c>
      <c r="D41" s="79">
        <v>10000</v>
      </c>
      <c r="E41" s="79">
        <v>5000</v>
      </c>
      <c r="F41" s="79">
        <v>5000</v>
      </c>
    </row>
    <row r="42" spans="1:6" ht="31.5" x14ac:dyDescent="0.25">
      <c r="A42" s="181" t="s">
        <v>852</v>
      </c>
      <c r="B42" s="181"/>
      <c r="C42" s="177" t="s">
        <v>853</v>
      </c>
      <c r="D42" s="79">
        <v>9.6999999999999993</v>
      </c>
      <c r="E42" s="79">
        <v>189</v>
      </c>
      <c r="F42" s="79">
        <v>0</v>
      </c>
    </row>
    <row r="43" spans="1:6" ht="47.25" x14ac:dyDescent="0.25">
      <c r="A43" s="179" t="s">
        <v>854</v>
      </c>
      <c r="B43" s="179"/>
      <c r="C43" s="18" t="s">
        <v>855</v>
      </c>
      <c r="D43" s="79">
        <v>3000</v>
      </c>
      <c r="E43" s="79">
        <v>4000</v>
      </c>
      <c r="F43" s="79">
        <v>2000</v>
      </c>
    </row>
    <row r="44" spans="1:6" x14ac:dyDescent="0.25">
      <c r="A44" s="183" t="s">
        <v>856</v>
      </c>
      <c r="B44" s="183"/>
      <c r="C44" s="123" t="s">
        <v>857</v>
      </c>
      <c r="D44" s="78">
        <v>18000</v>
      </c>
      <c r="E44" s="78">
        <v>18000</v>
      </c>
      <c r="F44" s="78">
        <v>18000</v>
      </c>
    </row>
    <row r="45" spans="1:6" x14ac:dyDescent="0.25">
      <c r="A45" s="183" t="s">
        <v>858</v>
      </c>
      <c r="B45" s="183"/>
      <c r="C45" s="123" t="s">
        <v>657</v>
      </c>
      <c r="D45" s="78">
        <f>D46+D47+D48</f>
        <v>3735.3</v>
      </c>
      <c r="E45" s="78">
        <f>E46+E47+E48</f>
        <v>2410.3000000000002</v>
      </c>
      <c r="F45" s="78">
        <f>F46+F47+F48</f>
        <v>2034.7</v>
      </c>
    </row>
    <row r="46" spans="1:6" x14ac:dyDescent="0.25">
      <c r="A46" s="179" t="s">
        <v>859</v>
      </c>
      <c r="B46" s="179"/>
      <c r="C46" s="127" t="s">
        <v>860</v>
      </c>
      <c r="D46" s="79">
        <v>2510.1</v>
      </c>
      <c r="E46" s="79">
        <v>2410.3000000000002</v>
      </c>
      <c r="F46" s="79">
        <v>2034.7</v>
      </c>
    </row>
    <row r="47" spans="1:6" ht="15.75" customHeight="1" x14ac:dyDescent="0.25">
      <c r="A47" s="179" t="s">
        <v>861</v>
      </c>
      <c r="B47" s="179"/>
      <c r="C47" s="127" t="s">
        <v>862</v>
      </c>
      <c r="D47" s="79">
        <v>160.5</v>
      </c>
      <c r="E47" s="79">
        <v>0</v>
      </c>
      <c r="F47" s="79">
        <v>0</v>
      </c>
    </row>
    <row r="48" spans="1:6" x14ac:dyDescent="0.25">
      <c r="A48" s="179" t="s">
        <v>658</v>
      </c>
      <c r="B48" s="179"/>
      <c r="C48" s="127" t="s">
        <v>659</v>
      </c>
      <c r="D48" s="79">
        <v>1064.7</v>
      </c>
      <c r="E48" s="79">
        <v>0</v>
      </c>
      <c r="F48" s="79">
        <v>0</v>
      </c>
    </row>
    <row r="49" spans="1:6" x14ac:dyDescent="0.25">
      <c r="A49" s="183" t="s">
        <v>660</v>
      </c>
      <c r="B49" s="183"/>
      <c r="C49" s="123" t="s">
        <v>661</v>
      </c>
      <c r="D49" s="78">
        <f>D50+D55</f>
        <v>3005024.1999999997</v>
      </c>
      <c r="E49" s="78">
        <f t="shared" ref="E49:F49" si="2">E50+E55</f>
        <v>1812960.9</v>
      </c>
      <c r="F49" s="78">
        <f t="shared" si="2"/>
        <v>1715863.7000000002</v>
      </c>
    </row>
    <row r="50" spans="1:6" ht="31.5" x14ac:dyDescent="0.25">
      <c r="A50" s="183" t="s">
        <v>662</v>
      </c>
      <c r="B50" s="183"/>
      <c r="C50" s="123" t="s">
        <v>663</v>
      </c>
      <c r="D50" s="78">
        <f>D51+D52+D53+D54</f>
        <v>3001974.1999999997</v>
      </c>
      <c r="E50" s="78">
        <f>E51+E52+E53+E54</f>
        <v>1812960.9</v>
      </c>
      <c r="F50" s="78">
        <f>F51+F52+F53+F54</f>
        <v>1715863.7000000002</v>
      </c>
    </row>
    <row r="51" spans="1:6" x14ac:dyDescent="0.25">
      <c r="A51" s="179" t="s">
        <v>863</v>
      </c>
      <c r="B51" s="179"/>
      <c r="C51" s="127" t="s">
        <v>664</v>
      </c>
      <c r="D51" s="79">
        <v>183415.5</v>
      </c>
      <c r="E51" s="79">
        <v>154670.29999999999</v>
      </c>
      <c r="F51" s="79">
        <v>103824.1</v>
      </c>
    </row>
    <row r="52" spans="1:6" x14ac:dyDescent="0.25">
      <c r="A52" s="179" t="s">
        <v>864</v>
      </c>
      <c r="B52" s="179"/>
      <c r="C52" s="127" t="s">
        <v>865</v>
      </c>
      <c r="D52" s="79">
        <v>1233777.8999999999</v>
      </c>
      <c r="E52" s="79">
        <v>153565.5</v>
      </c>
      <c r="F52" s="79">
        <v>129941</v>
      </c>
    </row>
    <row r="53" spans="1:6" x14ac:dyDescent="0.25">
      <c r="A53" s="179" t="s">
        <v>866</v>
      </c>
      <c r="B53" s="179"/>
      <c r="C53" s="127" t="s">
        <v>665</v>
      </c>
      <c r="D53" s="79">
        <v>1343189.5</v>
      </c>
      <c r="E53" s="79">
        <v>1346389.9</v>
      </c>
      <c r="F53" s="79">
        <v>1337389.6000000001</v>
      </c>
    </row>
    <row r="54" spans="1:6" x14ac:dyDescent="0.25">
      <c r="A54" s="179" t="s">
        <v>666</v>
      </c>
      <c r="B54" s="179"/>
      <c r="C54" s="127" t="s">
        <v>667</v>
      </c>
      <c r="D54" s="79">
        <v>241591.3</v>
      </c>
      <c r="E54" s="79">
        <v>158335.20000000001</v>
      </c>
      <c r="F54" s="79">
        <v>144709</v>
      </c>
    </row>
    <row r="55" spans="1:6" x14ac:dyDescent="0.25">
      <c r="A55" s="180" t="s">
        <v>867</v>
      </c>
      <c r="B55" s="181"/>
      <c r="C55" s="123" t="s">
        <v>868</v>
      </c>
      <c r="D55" s="78">
        <f>D56</f>
        <v>3050</v>
      </c>
      <c r="E55" s="78">
        <f t="shared" ref="E55:F55" si="3">E56</f>
        <v>0</v>
      </c>
      <c r="F55" s="78">
        <f t="shared" si="3"/>
        <v>0</v>
      </c>
    </row>
    <row r="56" spans="1:6" x14ac:dyDescent="0.25">
      <c r="A56" s="181" t="s">
        <v>869</v>
      </c>
      <c r="B56" s="181"/>
      <c r="C56" s="127" t="s">
        <v>870</v>
      </c>
      <c r="D56" s="79">
        <v>3050</v>
      </c>
      <c r="E56" s="79">
        <v>0</v>
      </c>
      <c r="F56" s="79">
        <v>0</v>
      </c>
    </row>
    <row r="57" spans="1:6" ht="28.5" customHeight="1" x14ac:dyDescent="0.25">
      <c r="A57" s="182"/>
      <c r="B57" s="182"/>
      <c r="C57" s="123" t="s">
        <v>668</v>
      </c>
      <c r="D57" s="78">
        <f>D11+D49</f>
        <v>4688863.5</v>
      </c>
      <c r="E57" s="78">
        <f>E11+E50</f>
        <v>3584485</v>
      </c>
      <c r="F57" s="78">
        <f>F11+F50</f>
        <v>3537167.2</v>
      </c>
    </row>
    <row r="58" spans="1:6" hidden="1" x14ac:dyDescent="0.2"/>
    <row r="59" spans="1:6" hidden="1" x14ac:dyDescent="0.2">
      <c r="C59" s="160" t="s">
        <v>937</v>
      </c>
      <c r="D59" s="161">
        <f>D11+D51</f>
        <v>1867254.8</v>
      </c>
      <c r="E59" s="161">
        <f t="shared" ref="E59:F59" si="4">E11+E51</f>
        <v>1926194.4000000001</v>
      </c>
      <c r="F59" s="161">
        <f t="shared" si="4"/>
        <v>1925127.6</v>
      </c>
    </row>
    <row r="60" spans="1:6" hidden="1" x14ac:dyDescent="0.2">
      <c r="C60" s="178" t="s">
        <v>938</v>
      </c>
      <c r="D60" s="107">
        <v>96076.806883243844</v>
      </c>
      <c r="E60" s="162">
        <v>-3.3624054398387671E-2</v>
      </c>
      <c r="F60" s="162">
        <v>4.0665135718882084E-2</v>
      </c>
    </row>
    <row r="61" spans="1:6" hidden="1" x14ac:dyDescent="0.2">
      <c r="C61" s="178"/>
      <c r="D61" s="108">
        <f>D60/D59</f>
        <v>5.145350644338622E-2</v>
      </c>
      <c r="E61" s="108">
        <f t="shared" ref="E61:F61" si="5">E60/E59</f>
        <v>-1.7456210234225407E-8</v>
      </c>
      <c r="F61" s="108">
        <f t="shared" si="5"/>
        <v>2.1123345651936048E-8</v>
      </c>
    </row>
    <row r="62" spans="1:6" hidden="1" x14ac:dyDescent="0.2"/>
  </sheetData>
  <mergeCells count="51">
    <mergeCell ref="A6:F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C60:C61"/>
    <mergeCell ref="A53:B53"/>
    <mergeCell ref="A54:B54"/>
    <mergeCell ref="A55:B55"/>
    <mergeCell ref="A56:B56"/>
    <mergeCell ref="A57:B57"/>
  </mergeCells>
  <pageMargins left="0.39370078740157483" right="0.39370078740157483" top="0.98425196850393704" bottom="0.39370078740157483" header="0.31496062992125984" footer="0.31496062992125984"/>
  <pageSetup paperSize="9" scale="65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5"/>
  <sheetViews>
    <sheetView tabSelected="1" topLeftCell="A564" zoomScale="90" zoomScaleNormal="90" workbookViewId="0">
      <selection activeCell="C125" sqref="C125"/>
    </sheetView>
  </sheetViews>
  <sheetFormatPr defaultRowHeight="12.75" outlineLevelRow="7" x14ac:dyDescent="0.2"/>
  <cols>
    <col min="1" max="1" width="20.7109375" style="49" customWidth="1"/>
    <col min="2" max="2" width="10.28515625" style="49" customWidth="1"/>
    <col min="3" max="3" width="81.42578125" style="77" customWidth="1"/>
    <col min="4" max="4" width="17.28515625" style="49" customWidth="1"/>
    <col min="5" max="5" width="17.85546875" style="49" customWidth="1"/>
    <col min="6" max="6" width="17.7109375" style="49" customWidth="1"/>
    <col min="7" max="7" width="11.28515625" style="49" customWidth="1"/>
    <col min="8" max="8" width="8.85546875" style="49" customWidth="1"/>
    <col min="9" max="16384" width="9.140625" style="49"/>
  </cols>
  <sheetData>
    <row r="1" spans="1:6" s="3" customFormat="1" ht="15.75" x14ac:dyDescent="0.2">
      <c r="A1" s="188"/>
      <c r="B1" s="188"/>
      <c r="C1" s="67"/>
      <c r="E1" s="1" t="s">
        <v>697</v>
      </c>
    </row>
    <row r="2" spans="1:6" s="3" customFormat="1" ht="15.75" x14ac:dyDescent="0.2">
      <c r="C2" s="67"/>
      <c r="E2" s="2" t="s">
        <v>456</v>
      </c>
    </row>
    <row r="3" spans="1:6" s="3" customFormat="1" ht="15.75" x14ac:dyDescent="0.2">
      <c r="A3" s="27"/>
      <c r="B3" s="27"/>
      <c r="C3" s="68"/>
      <c r="D3" s="27"/>
      <c r="E3" s="3" t="s">
        <v>457</v>
      </c>
    </row>
    <row r="4" spans="1:6" s="3" customFormat="1" ht="15.75" x14ac:dyDescent="0.2">
      <c r="A4" s="27"/>
      <c r="B4" s="27"/>
      <c r="C4" s="69"/>
      <c r="D4" s="27"/>
      <c r="E4" s="3" t="s">
        <v>915</v>
      </c>
    </row>
    <row r="5" spans="1:6" s="3" customFormat="1" ht="15.75" x14ac:dyDescent="0.2">
      <c r="A5" s="27"/>
      <c r="B5" s="27"/>
      <c r="C5" s="69"/>
      <c r="D5" s="27"/>
    </row>
    <row r="6" spans="1:6" s="3" customFormat="1" ht="43.5" customHeight="1" x14ac:dyDescent="0.2">
      <c r="A6" s="192" t="s">
        <v>711</v>
      </c>
      <c r="B6" s="192"/>
      <c r="C6" s="192"/>
      <c r="D6" s="192"/>
      <c r="E6" s="192"/>
      <c r="F6" s="192"/>
    </row>
    <row r="7" spans="1:6" s="3" customFormat="1" ht="15.75" customHeight="1" x14ac:dyDescent="0.2">
      <c r="A7" s="192"/>
      <c r="B7" s="192"/>
      <c r="C7" s="192"/>
      <c r="D7" s="192"/>
      <c r="E7" s="192"/>
      <c r="F7" s="192"/>
    </row>
    <row r="8" spans="1:6" s="3" customFormat="1" ht="17.25" customHeight="1" x14ac:dyDescent="0.2">
      <c r="A8" s="42"/>
      <c r="B8" s="42"/>
      <c r="C8" s="70"/>
      <c r="D8" s="70"/>
      <c r="F8" s="3" t="s">
        <v>586</v>
      </c>
    </row>
    <row r="9" spans="1:6" s="72" customFormat="1" ht="48" customHeight="1" x14ac:dyDescent="0.2">
      <c r="A9" s="5" t="s">
        <v>446</v>
      </c>
      <c r="B9" s="5" t="s">
        <v>447</v>
      </c>
      <c r="C9" s="71" t="s">
        <v>403</v>
      </c>
      <c r="D9" s="164" t="s">
        <v>705</v>
      </c>
      <c r="E9" s="164" t="s">
        <v>706</v>
      </c>
      <c r="F9" s="164" t="s">
        <v>707</v>
      </c>
    </row>
    <row r="10" spans="1:6" s="72" customFormat="1" ht="19.5" customHeight="1" x14ac:dyDescent="0.2">
      <c r="A10" s="15" t="s">
        <v>404</v>
      </c>
      <c r="B10" s="15" t="s">
        <v>405</v>
      </c>
      <c r="C10" s="71">
        <v>3</v>
      </c>
      <c r="D10" s="4" t="s">
        <v>406</v>
      </c>
      <c r="E10" s="4" t="s">
        <v>577</v>
      </c>
      <c r="F10" s="4" t="s">
        <v>407</v>
      </c>
    </row>
    <row r="11" spans="1:6" ht="31.5" outlineLevel="2" x14ac:dyDescent="0.2">
      <c r="A11" s="43" t="s">
        <v>223</v>
      </c>
      <c r="B11" s="43"/>
      <c r="C11" s="21" t="s">
        <v>224</v>
      </c>
      <c r="D11" s="16">
        <f>D12+D44</f>
        <v>1952636.9113632431</v>
      </c>
      <c r="E11" s="16">
        <f>E12+E44</f>
        <v>1910944.4218740542</v>
      </c>
      <c r="F11" s="16">
        <f>F12+F44</f>
        <v>1893452.098774865</v>
      </c>
    </row>
    <row r="12" spans="1:6" ht="31.5" outlineLevel="3" x14ac:dyDescent="0.2">
      <c r="A12" s="43" t="s">
        <v>225</v>
      </c>
      <c r="B12" s="43"/>
      <c r="C12" s="21" t="s">
        <v>226</v>
      </c>
      <c r="D12" s="16">
        <f>D13+D26+D35</f>
        <v>75806.85811999999</v>
      </c>
      <c r="E12" s="16">
        <f>E13+E26+E35</f>
        <v>24597.667820000002</v>
      </c>
      <c r="F12" s="16">
        <f>F13+F26+F35</f>
        <v>15687.833909999999</v>
      </c>
    </row>
    <row r="13" spans="1:6" ht="47.25" outlineLevel="4" x14ac:dyDescent="0.2">
      <c r="A13" s="43" t="s">
        <v>227</v>
      </c>
      <c r="B13" s="43"/>
      <c r="C13" s="21" t="s">
        <v>228</v>
      </c>
      <c r="D13" s="16">
        <f>D14+D16+D24+D22+D18+D20</f>
        <v>37930.480000000003</v>
      </c>
      <c r="E13" s="16">
        <f>E14+E16+E24+E22+E18+E20</f>
        <v>12198.3</v>
      </c>
      <c r="F13" s="16">
        <f>F14+F16+F24+F22+F18+F20</f>
        <v>12198.3</v>
      </c>
    </row>
    <row r="14" spans="1:6" ht="15.75" outlineLevel="5" x14ac:dyDescent="0.2">
      <c r="A14" s="43" t="s">
        <v>291</v>
      </c>
      <c r="B14" s="43"/>
      <c r="C14" s="21" t="s">
        <v>292</v>
      </c>
      <c r="D14" s="16">
        <f>D15</f>
        <v>2865.9</v>
      </c>
      <c r="E14" s="16">
        <f>E15</f>
        <v>2865.9</v>
      </c>
      <c r="F14" s="16">
        <f>F15</f>
        <v>2865.9</v>
      </c>
    </row>
    <row r="15" spans="1:6" ht="15.75" outlineLevel="7" x14ac:dyDescent="0.2">
      <c r="A15" s="44" t="s">
        <v>291</v>
      </c>
      <c r="B15" s="44" t="s">
        <v>15</v>
      </c>
      <c r="C15" s="22" t="s">
        <v>16</v>
      </c>
      <c r="D15" s="17">
        <v>2865.9</v>
      </c>
      <c r="E15" s="17">
        <v>2865.9</v>
      </c>
      <c r="F15" s="17">
        <v>2865.9</v>
      </c>
    </row>
    <row r="16" spans="1:6" s="72" customFormat="1" ht="15.75" outlineLevel="7" x14ac:dyDescent="0.2">
      <c r="A16" s="43" t="s">
        <v>423</v>
      </c>
      <c r="B16" s="43"/>
      <c r="C16" s="21" t="s">
        <v>421</v>
      </c>
      <c r="D16" s="16">
        <f>D17</f>
        <v>100</v>
      </c>
      <c r="E16" s="16">
        <f>E17</f>
        <v>100</v>
      </c>
      <c r="F16" s="16">
        <f>F17</f>
        <v>100</v>
      </c>
    </row>
    <row r="17" spans="1:6" ht="31.5" outlineLevel="7" x14ac:dyDescent="0.2">
      <c r="A17" s="44" t="s">
        <v>423</v>
      </c>
      <c r="B17" s="44" t="s">
        <v>65</v>
      </c>
      <c r="C17" s="18" t="s">
        <v>422</v>
      </c>
      <c r="D17" s="17">
        <v>100</v>
      </c>
      <c r="E17" s="17">
        <v>100</v>
      </c>
      <c r="F17" s="17">
        <v>100</v>
      </c>
    </row>
    <row r="18" spans="1:6" ht="47.25" outlineLevel="7" x14ac:dyDescent="0.2">
      <c r="A18" s="43" t="s">
        <v>741</v>
      </c>
      <c r="B18" s="43"/>
      <c r="C18" s="21" t="s">
        <v>609</v>
      </c>
      <c r="D18" s="6">
        <f t="shared" ref="D18:F18" si="0">D19</f>
        <v>1699.3</v>
      </c>
      <c r="E18" s="6">
        <f t="shared" si="0"/>
        <v>466.9</v>
      </c>
      <c r="F18" s="6">
        <f t="shared" si="0"/>
        <v>466.9</v>
      </c>
    </row>
    <row r="19" spans="1:6" ht="31.5" outlineLevel="7" x14ac:dyDescent="0.2">
      <c r="A19" s="44" t="s">
        <v>741</v>
      </c>
      <c r="B19" s="44" t="s">
        <v>65</v>
      </c>
      <c r="C19" s="22" t="s">
        <v>66</v>
      </c>
      <c r="D19" s="7">
        <v>1699.3</v>
      </c>
      <c r="E19" s="7">
        <v>466.9</v>
      </c>
      <c r="F19" s="7">
        <v>466.9</v>
      </c>
    </row>
    <row r="20" spans="1:6" ht="31.5" outlineLevel="7" x14ac:dyDescent="0.2">
      <c r="A20" s="43" t="s">
        <v>610</v>
      </c>
      <c r="B20" s="43" t="s">
        <v>448</v>
      </c>
      <c r="C20" s="21" t="s">
        <v>611</v>
      </c>
      <c r="D20" s="6">
        <f>D21</f>
        <v>8765.5</v>
      </c>
      <c r="E20" s="6">
        <f t="shared" ref="E20:F20" si="1">E21</f>
        <v>8765.5</v>
      </c>
      <c r="F20" s="6">
        <f t="shared" si="1"/>
        <v>8765.5</v>
      </c>
    </row>
    <row r="21" spans="1:6" ht="31.5" outlineLevel="7" x14ac:dyDescent="0.2">
      <c r="A21" s="44" t="s">
        <v>610</v>
      </c>
      <c r="B21" s="44" t="s">
        <v>65</v>
      </c>
      <c r="C21" s="19" t="s">
        <v>422</v>
      </c>
      <c r="D21" s="7">
        <v>8765.5</v>
      </c>
      <c r="E21" s="7">
        <v>8765.5</v>
      </c>
      <c r="F21" s="7">
        <v>8765.5</v>
      </c>
    </row>
    <row r="22" spans="1:6" ht="43.5" customHeight="1" outlineLevel="7" x14ac:dyDescent="0.2">
      <c r="A22" s="45" t="s">
        <v>770</v>
      </c>
      <c r="B22" s="45"/>
      <c r="C22" s="10" t="s">
        <v>871</v>
      </c>
      <c r="D22" s="6">
        <f>D23</f>
        <v>23449.780000000002</v>
      </c>
      <c r="E22" s="6"/>
      <c r="F22" s="6"/>
    </row>
    <row r="23" spans="1:6" ht="31.5" outlineLevel="7" x14ac:dyDescent="0.2">
      <c r="A23" s="46" t="s">
        <v>770</v>
      </c>
      <c r="B23" s="46" t="s">
        <v>65</v>
      </c>
      <c r="C23" s="11" t="s">
        <v>66</v>
      </c>
      <c r="D23" s="7">
        <f>22887.7+562.08</f>
        <v>23449.780000000002</v>
      </c>
      <c r="E23" s="6"/>
      <c r="F23" s="6"/>
    </row>
    <row r="24" spans="1:6" ht="31.5" outlineLevel="5" x14ac:dyDescent="0.2">
      <c r="A24" s="43" t="s">
        <v>293</v>
      </c>
      <c r="B24" s="43"/>
      <c r="C24" s="21" t="s">
        <v>574</v>
      </c>
      <c r="D24" s="16">
        <f>D25</f>
        <v>1050</v>
      </c>
      <c r="E24" s="16"/>
      <c r="F24" s="16"/>
    </row>
    <row r="25" spans="1:6" ht="31.5" outlineLevel="7" x14ac:dyDescent="0.2">
      <c r="A25" s="44" t="s">
        <v>293</v>
      </c>
      <c r="B25" s="44" t="s">
        <v>65</v>
      </c>
      <c r="C25" s="22" t="s">
        <v>66</v>
      </c>
      <c r="D25" s="17">
        <v>1050</v>
      </c>
      <c r="E25" s="17"/>
      <c r="F25" s="17"/>
    </row>
    <row r="26" spans="1:6" ht="47.25" outlineLevel="4" x14ac:dyDescent="0.2">
      <c r="A26" s="43" t="s">
        <v>305</v>
      </c>
      <c r="B26" s="43"/>
      <c r="C26" s="21" t="s">
        <v>306</v>
      </c>
      <c r="D26" s="16">
        <f t="shared" ref="D26:F26" si="2">D27+D31+D33</f>
        <v>579.70000000000005</v>
      </c>
      <c r="E26" s="16">
        <f t="shared" si="2"/>
        <v>579.70000000000005</v>
      </c>
      <c r="F26" s="16">
        <f t="shared" si="2"/>
        <v>579.70000000000005</v>
      </c>
    </row>
    <row r="27" spans="1:6" ht="15.75" outlineLevel="5" x14ac:dyDescent="0.2">
      <c r="A27" s="43" t="s">
        <v>319</v>
      </c>
      <c r="B27" s="43"/>
      <c r="C27" s="21" t="s">
        <v>320</v>
      </c>
      <c r="D27" s="16">
        <f>D28+D29+D30</f>
        <v>407.4</v>
      </c>
      <c r="E27" s="16">
        <f>E28+E29+E30</f>
        <v>407.4</v>
      </c>
      <c r="F27" s="16">
        <f>F28+F29+F30</f>
        <v>407.4</v>
      </c>
    </row>
    <row r="28" spans="1:6" ht="31.5" outlineLevel="7" x14ac:dyDescent="0.2">
      <c r="A28" s="44" t="s">
        <v>319</v>
      </c>
      <c r="B28" s="44" t="s">
        <v>7</v>
      </c>
      <c r="C28" s="22" t="s">
        <v>8</v>
      </c>
      <c r="D28" s="7">
        <v>71.099999999999994</v>
      </c>
      <c r="E28" s="7">
        <v>71.099999999999994</v>
      </c>
      <c r="F28" s="7">
        <v>71.099999999999994</v>
      </c>
    </row>
    <row r="29" spans="1:6" ht="15.75" outlineLevel="7" x14ac:dyDescent="0.2">
      <c r="A29" s="44" t="s">
        <v>319</v>
      </c>
      <c r="B29" s="44" t="s">
        <v>19</v>
      </c>
      <c r="C29" s="22" t="s">
        <v>20</v>
      </c>
      <c r="D29" s="7">
        <v>62.4</v>
      </c>
      <c r="E29" s="7">
        <v>62.4</v>
      </c>
      <c r="F29" s="7">
        <v>62.4</v>
      </c>
    </row>
    <row r="30" spans="1:6" ht="31.5" outlineLevel="7" x14ac:dyDescent="0.2">
      <c r="A30" s="44" t="s">
        <v>319</v>
      </c>
      <c r="B30" s="44" t="s">
        <v>65</v>
      </c>
      <c r="C30" s="22" t="s">
        <v>66</v>
      </c>
      <c r="D30" s="7">
        <v>273.89999999999998</v>
      </c>
      <c r="E30" s="7">
        <v>273.89999999999998</v>
      </c>
      <c r="F30" s="7">
        <v>273.89999999999998</v>
      </c>
    </row>
    <row r="31" spans="1:6" ht="31.5" outlineLevel="5" x14ac:dyDescent="0.2">
      <c r="A31" s="43" t="s">
        <v>321</v>
      </c>
      <c r="B31" s="43"/>
      <c r="C31" s="21" t="s">
        <v>322</v>
      </c>
      <c r="D31" s="16">
        <f>D32</f>
        <v>97.3</v>
      </c>
      <c r="E31" s="16">
        <f t="shared" ref="E31:F31" si="3">E32</f>
        <v>97.3</v>
      </c>
      <c r="F31" s="16">
        <f t="shared" si="3"/>
        <v>97.3</v>
      </c>
    </row>
    <row r="32" spans="1:6" ht="31.5" outlineLevel="7" x14ac:dyDescent="0.2">
      <c r="A32" s="44" t="s">
        <v>321</v>
      </c>
      <c r="B32" s="44" t="s">
        <v>65</v>
      </c>
      <c r="C32" s="22" t="s">
        <v>66</v>
      </c>
      <c r="D32" s="17">
        <v>97.3</v>
      </c>
      <c r="E32" s="17">
        <v>97.3</v>
      </c>
      <c r="F32" s="17">
        <v>97.3</v>
      </c>
    </row>
    <row r="33" spans="1:6" ht="15.75" outlineLevel="5" x14ac:dyDescent="0.2">
      <c r="A33" s="43" t="s">
        <v>323</v>
      </c>
      <c r="B33" s="43"/>
      <c r="C33" s="21" t="s">
        <v>324</v>
      </c>
      <c r="D33" s="16">
        <f>D34</f>
        <v>75</v>
      </c>
      <c r="E33" s="16">
        <f t="shared" ref="E33:F33" si="4">E34</f>
        <v>75</v>
      </c>
      <c r="F33" s="16">
        <f t="shared" si="4"/>
        <v>75</v>
      </c>
    </row>
    <row r="34" spans="1:6" ht="15.75" outlineLevel="7" x14ac:dyDescent="0.2">
      <c r="A34" s="44" t="s">
        <v>323</v>
      </c>
      <c r="B34" s="44" t="s">
        <v>19</v>
      </c>
      <c r="C34" s="22" t="s">
        <v>20</v>
      </c>
      <c r="D34" s="17">
        <v>75</v>
      </c>
      <c r="E34" s="17">
        <v>75</v>
      </c>
      <c r="F34" s="17">
        <v>75</v>
      </c>
    </row>
    <row r="35" spans="1:6" ht="31.5" outlineLevel="7" x14ac:dyDescent="0.2">
      <c r="A35" s="45" t="s">
        <v>736</v>
      </c>
      <c r="B35" s="46"/>
      <c r="C35" s="10" t="s">
        <v>723</v>
      </c>
      <c r="D35" s="6">
        <f>D36+D40+D42+D38</f>
        <v>37296.678119999997</v>
      </c>
      <c r="E35" s="6">
        <f t="shared" ref="E35:F35" si="5">E36+E40+E42+E38</f>
        <v>11819.667820000001</v>
      </c>
      <c r="F35" s="6">
        <f t="shared" si="5"/>
        <v>2909.8339099999998</v>
      </c>
    </row>
    <row r="36" spans="1:6" ht="31.5" outlineLevel="7" x14ac:dyDescent="0.2">
      <c r="A36" s="45" t="s">
        <v>737</v>
      </c>
      <c r="B36" s="45"/>
      <c r="C36" s="10" t="s">
        <v>926</v>
      </c>
      <c r="D36" s="6">
        <f>D37</f>
        <v>18050</v>
      </c>
      <c r="E36" s="6">
        <f t="shared" ref="E36:F36" si="6">E37</f>
        <v>11700</v>
      </c>
      <c r="F36" s="6">
        <f t="shared" si="6"/>
        <v>2850</v>
      </c>
    </row>
    <row r="37" spans="1:6" ht="31.5" outlineLevel="7" x14ac:dyDescent="0.2">
      <c r="A37" s="46" t="s">
        <v>737</v>
      </c>
      <c r="B37" s="46" t="s">
        <v>65</v>
      </c>
      <c r="C37" s="11" t="s">
        <v>66</v>
      </c>
      <c r="D37" s="7">
        <v>18050</v>
      </c>
      <c r="E37" s="7">
        <v>11700</v>
      </c>
      <c r="F37" s="7">
        <v>2850</v>
      </c>
    </row>
    <row r="38" spans="1:6" ht="31.5" outlineLevel="7" x14ac:dyDescent="0.2">
      <c r="A38" s="45" t="s">
        <v>737</v>
      </c>
      <c r="B38" s="45"/>
      <c r="C38" s="10" t="s">
        <v>927</v>
      </c>
      <c r="D38" s="6">
        <f>D39</f>
        <v>18050</v>
      </c>
      <c r="E38" s="6"/>
      <c r="F38" s="6"/>
    </row>
    <row r="39" spans="1:6" ht="31.5" outlineLevel="7" x14ac:dyDescent="0.2">
      <c r="A39" s="46" t="s">
        <v>737</v>
      </c>
      <c r="B39" s="46" t="s">
        <v>65</v>
      </c>
      <c r="C39" s="11" t="s">
        <v>66</v>
      </c>
      <c r="D39" s="7">
        <v>18050</v>
      </c>
      <c r="E39" s="7"/>
      <c r="F39" s="7"/>
    </row>
    <row r="40" spans="1:6" ht="31.5" outlineLevel="7" x14ac:dyDescent="0.2">
      <c r="A40" s="45" t="s">
        <v>738</v>
      </c>
      <c r="B40" s="45"/>
      <c r="C40" s="10" t="s">
        <v>928</v>
      </c>
      <c r="D40" s="6">
        <f>D41</f>
        <v>119.66782000000001</v>
      </c>
      <c r="E40" s="6">
        <f t="shared" ref="E40:F40" si="7">E41</f>
        <v>119.66782000000001</v>
      </c>
      <c r="F40" s="6">
        <f t="shared" si="7"/>
        <v>59.833910000000003</v>
      </c>
    </row>
    <row r="41" spans="1:6" ht="31.5" outlineLevel="7" x14ac:dyDescent="0.2">
      <c r="A41" s="46" t="s">
        <v>738</v>
      </c>
      <c r="B41" s="46" t="s">
        <v>65</v>
      </c>
      <c r="C41" s="11" t="s">
        <v>66</v>
      </c>
      <c r="D41" s="7">
        <v>119.66782000000001</v>
      </c>
      <c r="E41" s="7">
        <v>119.66782000000001</v>
      </c>
      <c r="F41" s="7">
        <v>59.833910000000003</v>
      </c>
    </row>
    <row r="42" spans="1:6" ht="31.5" outlineLevel="7" x14ac:dyDescent="0.2">
      <c r="A42" s="45" t="s">
        <v>738</v>
      </c>
      <c r="B42" s="45"/>
      <c r="C42" s="10" t="s">
        <v>929</v>
      </c>
      <c r="D42" s="6">
        <f>D43</f>
        <v>1077.0102999999999</v>
      </c>
      <c r="E42" s="6"/>
      <c r="F42" s="6"/>
    </row>
    <row r="43" spans="1:6" ht="31.5" outlineLevel="7" x14ac:dyDescent="0.2">
      <c r="A43" s="46" t="s">
        <v>738</v>
      </c>
      <c r="B43" s="46" t="s">
        <v>65</v>
      </c>
      <c r="C43" s="11" t="s">
        <v>66</v>
      </c>
      <c r="D43" s="7">
        <v>1077.0102999999999</v>
      </c>
      <c r="E43" s="6"/>
      <c r="F43" s="6"/>
    </row>
    <row r="44" spans="1:6" ht="31.5" outlineLevel="3" x14ac:dyDescent="0.2">
      <c r="A44" s="43" t="s">
        <v>294</v>
      </c>
      <c r="B44" s="43"/>
      <c r="C44" s="21" t="s">
        <v>295</v>
      </c>
      <c r="D44" s="16">
        <f>D45+D57+D83</f>
        <v>1876830.0532432431</v>
      </c>
      <c r="E44" s="16">
        <f>E45+E57+E83</f>
        <v>1886346.7540540542</v>
      </c>
      <c r="F44" s="16">
        <f>F45+F57+F83</f>
        <v>1877764.264864865</v>
      </c>
    </row>
    <row r="45" spans="1:6" ht="31.5" outlineLevel="4" x14ac:dyDescent="0.2">
      <c r="A45" s="43" t="s">
        <v>296</v>
      </c>
      <c r="B45" s="43"/>
      <c r="C45" s="21" t="s">
        <v>35</v>
      </c>
      <c r="D45" s="16">
        <f>D46+D49+D51+D53+D55</f>
        <v>373735</v>
      </c>
      <c r="E45" s="16">
        <f t="shared" ref="E45:F45" si="8">E46+E49+E51+E53+E55</f>
        <v>374207.7</v>
      </c>
      <c r="F45" s="16">
        <f t="shared" si="8"/>
        <v>376294.2</v>
      </c>
    </row>
    <row r="46" spans="1:6" ht="15.75" outlineLevel="5" x14ac:dyDescent="0.2">
      <c r="A46" s="43" t="s">
        <v>325</v>
      </c>
      <c r="B46" s="43"/>
      <c r="C46" s="21" t="s">
        <v>37</v>
      </c>
      <c r="D46" s="16">
        <f>D47+D48</f>
        <v>11892.8</v>
      </c>
      <c r="E46" s="16">
        <f>E47+E48</f>
        <v>12365.5</v>
      </c>
      <c r="F46" s="16">
        <f>F47+F48</f>
        <v>14452</v>
      </c>
    </row>
    <row r="47" spans="1:6" ht="47.25" outlineLevel="7" x14ac:dyDescent="0.2">
      <c r="A47" s="44" t="s">
        <v>325</v>
      </c>
      <c r="B47" s="44" t="s">
        <v>4</v>
      </c>
      <c r="C47" s="22" t="s">
        <v>5</v>
      </c>
      <c r="D47" s="7">
        <v>11807.9</v>
      </c>
      <c r="E47" s="7">
        <v>12280.6</v>
      </c>
      <c r="F47" s="7">
        <v>14367.1</v>
      </c>
    </row>
    <row r="48" spans="1:6" ht="31.5" outlineLevel="7" x14ac:dyDescent="0.2">
      <c r="A48" s="44" t="s">
        <v>325</v>
      </c>
      <c r="B48" s="44" t="s">
        <v>7</v>
      </c>
      <c r="C48" s="22" t="s">
        <v>8</v>
      </c>
      <c r="D48" s="7">
        <v>84.9</v>
      </c>
      <c r="E48" s="7">
        <v>84.9</v>
      </c>
      <c r="F48" s="7">
        <v>84.9</v>
      </c>
    </row>
    <row r="49" spans="1:6" ht="31.5" outlineLevel="5" x14ac:dyDescent="0.2">
      <c r="A49" s="43" t="s">
        <v>297</v>
      </c>
      <c r="B49" s="43"/>
      <c r="C49" s="21" t="s">
        <v>298</v>
      </c>
      <c r="D49" s="16">
        <f>D50</f>
        <v>143359.9</v>
      </c>
      <c r="E49" s="16">
        <f>E50</f>
        <v>143359.9</v>
      </c>
      <c r="F49" s="16">
        <f>F50</f>
        <v>143359.9</v>
      </c>
    </row>
    <row r="50" spans="1:6" ht="31.5" outlineLevel="7" x14ac:dyDescent="0.2">
      <c r="A50" s="44" t="s">
        <v>297</v>
      </c>
      <c r="B50" s="44" t="s">
        <v>65</v>
      </c>
      <c r="C50" s="22" t="s">
        <v>66</v>
      </c>
      <c r="D50" s="17">
        <f>143330.4+29.5</f>
        <v>143359.9</v>
      </c>
      <c r="E50" s="17">
        <f t="shared" ref="E50:F50" si="9">143330.4+29.5</f>
        <v>143359.9</v>
      </c>
      <c r="F50" s="17">
        <f t="shared" si="9"/>
        <v>143359.9</v>
      </c>
    </row>
    <row r="51" spans="1:6" ht="15.75" outlineLevel="5" x14ac:dyDescent="0.2">
      <c r="A51" s="43" t="s">
        <v>307</v>
      </c>
      <c r="B51" s="43"/>
      <c r="C51" s="21" t="s">
        <v>308</v>
      </c>
      <c r="D51" s="16">
        <f>D52</f>
        <v>118778.8</v>
      </c>
      <c r="E51" s="16">
        <f>E52</f>
        <v>118778.8</v>
      </c>
      <c r="F51" s="16">
        <f>F52</f>
        <v>118778.8</v>
      </c>
    </row>
    <row r="52" spans="1:6" ht="31.5" outlineLevel="7" x14ac:dyDescent="0.2">
      <c r="A52" s="44" t="s">
        <v>307</v>
      </c>
      <c r="B52" s="44" t="s">
        <v>65</v>
      </c>
      <c r="C52" s="22" t="s">
        <v>66</v>
      </c>
      <c r="D52" s="17">
        <f>118776.1+2.7</f>
        <v>118778.8</v>
      </c>
      <c r="E52" s="17">
        <f t="shared" ref="E52:F52" si="10">118776.1+2.7</f>
        <v>118778.8</v>
      </c>
      <c r="F52" s="17">
        <f t="shared" si="10"/>
        <v>118778.8</v>
      </c>
    </row>
    <row r="53" spans="1:6" ht="15.75" outlineLevel="5" x14ac:dyDescent="0.2">
      <c r="A53" s="43" t="s">
        <v>314</v>
      </c>
      <c r="B53" s="43"/>
      <c r="C53" s="21" t="s">
        <v>315</v>
      </c>
      <c r="D53" s="16">
        <f>D54</f>
        <v>86544</v>
      </c>
      <c r="E53" s="16">
        <f>E54</f>
        <v>86544</v>
      </c>
      <c r="F53" s="16">
        <f>F54</f>
        <v>86544</v>
      </c>
    </row>
    <row r="54" spans="1:6" ht="31.5" outlineLevel="7" x14ac:dyDescent="0.2">
      <c r="A54" s="44" t="s">
        <v>314</v>
      </c>
      <c r="B54" s="44" t="s">
        <v>65</v>
      </c>
      <c r="C54" s="22" t="s">
        <v>66</v>
      </c>
      <c r="D54" s="17">
        <v>86544</v>
      </c>
      <c r="E54" s="17">
        <v>86544</v>
      </c>
      <c r="F54" s="17">
        <v>86544</v>
      </c>
    </row>
    <row r="55" spans="1:6" ht="15.75" outlineLevel="7" x14ac:dyDescent="0.2">
      <c r="A55" s="45" t="s">
        <v>326</v>
      </c>
      <c r="B55" s="45"/>
      <c r="C55" s="10" t="s">
        <v>230</v>
      </c>
      <c r="D55" s="6">
        <f t="shared" ref="D55:F55" si="11">D56</f>
        <v>13159.5</v>
      </c>
      <c r="E55" s="6">
        <f t="shared" si="11"/>
        <v>13159.5</v>
      </c>
      <c r="F55" s="6">
        <f t="shared" si="11"/>
        <v>13159.5</v>
      </c>
    </row>
    <row r="56" spans="1:6" ht="31.5" outlineLevel="7" x14ac:dyDescent="0.2">
      <c r="A56" s="46" t="s">
        <v>326</v>
      </c>
      <c r="B56" s="46" t="s">
        <v>65</v>
      </c>
      <c r="C56" s="11" t="s">
        <v>66</v>
      </c>
      <c r="D56" s="7">
        <v>13159.5</v>
      </c>
      <c r="E56" s="7">
        <v>13159.5</v>
      </c>
      <c r="F56" s="7">
        <v>13159.5</v>
      </c>
    </row>
    <row r="57" spans="1:6" ht="31.5" outlineLevel="4" x14ac:dyDescent="0.2">
      <c r="A57" s="43" t="s">
        <v>299</v>
      </c>
      <c r="B57" s="43"/>
      <c r="C57" s="21" t="s">
        <v>300</v>
      </c>
      <c r="D57" s="16">
        <f>D58+D60+D62+D64+D69+D75+D77+D79+D81</f>
        <v>1501476.7532432431</v>
      </c>
      <c r="E57" s="16">
        <f>E58+E60+E62+E64+E69+E75+E77+E79+E81</f>
        <v>1510520.7540540542</v>
      </c>
      <c r="F57" s="16">
        <f>F58+F60+F62+F64+F69+F75+F77+F79+F81</f>
        <v>1499851.764864865</v>
      </c>
    </row>
    <row r="58" spans="1:6" ht="47.25" outlineLevel="5" x14ac:dyDescent="0.2">
      <c r="A58" s="43" t="s">
        <v>301</v>
      </c>
      <c r="B58" s="43"/>
      <c r="C58" s="21" t="s">
        <v>302</v>
      </c>
      <c r="D58" s="16">
        <f>D59</f>
        <v>23612</v>
      </c>
      <c r="E58" s="16">
        <f>E59</f>
        <v>23612</v>
      </c>
      <c r="F58" s="16">
        <f>F59</f>
        <v>23612</v>
      </c>
    </row>
    <row r="59" spans="1:6" ht="31.5" outlineLevel="7" x14ac:dyDescent="0.2">
      <c r="A59" s="44" t="s">
        <v>301</v>
      </c>
      <c r="B59" s="44" t="s">
        <v>65</v>
      </c>
      <c r="C59" s="22" t="s">
        <v>66</v>
      </c>
      <c r="D59" s="17">
        <f>6287.7+17324.3</f>
        <v>23612</v>
      </c>
      <c r="E59" s="17">
        <f t="shared" ref="E59:F59" si="12">6287.7+17324.3</f>
        <v>23612</v>
      </c>
      <c r="F59" s="17">
        <f t="shared" si="12"/>
        <v>23612</v>
      </c>
    </row>
    <row r="60" spans="1:6" ht="15.75" outlineLevel="5" x14ac:dyDescent="0.2">
      <c r="A60" s="43" t="s">
        <v>316</v>
      </c>
      <c r="B60" s="43"/>
      <c r="C60" s="21" t="s">
        <v>317</v>
      </c>
      <c r="D60" s="16">
        <f>D61</f>
        <v>4455</v>
      </c>
      <c r="E60" s="16">
        <f>E61</f>
        <v>4455</v>
      </c>
      <c r="F60" s="16">
        <f>F61</f>
        <v>4455</v>
      </c>
    </row>
    <row r="61" spans="1:6" ht="31.5" outlineLevel="7" x14ac:dyDescent="0.2">
      <c r="A61" s="44" t="s">
        <v>316</v>
      </c>
      <c r="B61" s="44" t="s">
        <v>65</v>
      </c>
      <c r="C61" s="22" t="s">
        <v>66</v>
      </c>
      <c r="D61" s="17">
        <v>4455</v>
      </c>
      <c r="E61" s="17">
        <v>4455</v>
      </c>
      <c r="F61" s="17">
        <v>4455</v>
      </c>
    </row>
    <row r="62" spans="1:6" ht="47.25" outlineLevel="5" x14ac:dyDescent="0.2">
      <c r="A62" s="43" t="s">
        <v>309</v>
      </c>
      <c r="B62" s="43"/>
      <c r="C62" s="21" t="s">
        <v>310</v>
      </c>
      <c r="D62" s="16">
        <f>D63</f>
        <v>51567</v>
      </c>
      <c r="E62" s="16">
        <f>E63</f>
        <v>51567</v>
      </c>
      <c r="F62" s="16">
        <f>F63</f>
        <v>51567</v>
      </c>
    </row>
    <row r="63" spans="1:6" ht="31.5" outlineLevel="7" x14ac:dyDescent="0.2">
      <c r="A63" s="44" t="s">
        <v>309</v>
      </c>
      <c r="B63" s="44" t="s">
        <v>65</v>
      </c>
      <c r="C63" s="22" t="s">
        <v>66</v>
      </c>
      <c r="D63" s="17">
        <v>51567</v>
      </c>
      <c r="E63" s="17">
        <v>51567</v>
      </c>
      <c r="F63" s="17">
        <v>51567</v>
      </c>
    </row>
    <row r="64" spans="1:6" ht="15.75" outlineLevel="5" x14ac:dyDescent="0.2">
      <c r="A64" s="43" t="s">
        <v>318</v>
      </c>
      <c r="B64" s="43"/>
      <c r="C64" s="10" t="s">
        <v>712</v>
      </c>
      <c r="D64" s="6">
        <f t="shared" ref="D64:F64" si="13">D65+D66+D67+D68</f>
        <v>28049.010000000002</v>
      </c>
      <c r="E64" s="6">
        <f t="shared" si="13"/>
        <v>30244.1</v>
      </c>
      <c r="F64" s="6">
        <f t="shared" si="13"/>
        <v>30244.1</v>
      </c>
    </row>
    <row r="65" spans="1:6" ht="31.5" outlineLevel="7" x14ac:dyDescent="0.2">
      <c r="A65" s="44" t="s">
        <v>318</v>
      </c>
      <c r="B65" s="44" t="s">
        <v>7</v>
      </c>
      <c r="C65" s="11" t="s">
        <v>8</v>
      </c>
      <c r="D65" s="7">
        <v>7019.58</v>
      </c>
      <c r="E65" s="7">
        <v>7503.69</v>
      </c>
      <c r="F65" s="7">
        <v>7503.69</v>
      </c>
    </row>
    <row r="66" spans="1:6" ht="15.75" outlineLevel="7" x14ac:dyDescent="0.2">
      <c r="A66" s="44" t="s">
        <v>318</v>
      </c>
      <c r="B66" s="44" t="s">
        <v>19</v>
      </c>
      <c r="C66" s="11" t="s">
        <v>20</v>
      </c>
      <c r="D66" s="7">
        <v>356.27</v>
      </c>
      <c r="E66" s="7">
        <v>356.14</v>
      </c>
      <c r="F66" s="7">
        <v>356.14</v>
      </c>
    </row>
    <row r="67" spans="1:6" ht="31.5" outlineLevel="7" x14ac:dyDescent="0.2">
      <c r="A67" s="44" t="s">
        <v>318</v>
      </c>
      <c r="B67" s="44" t="s">
        <v>65</v>
      </c>
      <c r="C67" s="11" t="s">
        <v>66</v>
      </c>
      <c r="D67" s="7">
        <v>9647.58</v>
      </c>
      <c r="E67" s="7">
        <v>10886.69</v>
      </c>
      <c r="F67" s="7">
        <v>10886.69</v>
      </c>
    </row>
    <row r="68" spans="1:6" ht="15.75" outlineLevel="7" x14ac:dyDescent="0.2">
      <c r="A68" s="44" t="s">
        <v>318</v>
      </c>
      <c r="B68" s="44" t="s">
        <v>15</v>
      </c>
      <c r="C68" s="11" t="s">
        <v>16</v>
      </c>
      <c r="D68" s="7">
        <v>11025.58</v>
      </c>
      <c r="E68" s="7">
        <v>11497.58</v>
      </c>
      <c r="F68" s="7">
        <v>11497.58</v>
      </c>
    </row>
    <row r="69" spans="1:6" ht="31.5" outlineLevel="7" x14ac:dyDescent="0.2">
      <c r="A69" s="43" t="s">
        <v>303</v>
      </c>
      <c r="B69" s="43"/>
      <c r="C69" s="21" t="s">
        <v>304</v>
      </c>
      <c r="D69" s="16">
        <f>D70+D71+D72+D73+D74</f>
        <v>1277853.6000000001</v>
      </c>
      <c r="E69" s="16">
        <f t="shared" ref="E69:F69" si="14">E70+E71+E72+E73+E74</f>
        <v>1294911.2</v>
      </c>
      <c r="F69" s="16">
        <f t="shared" si="14"/>
        <v>1286089.9000000001</v>
      </c>
    </row>
    <row r="70" spans="1:6" ht="47.25" outlineLevel="7" x14ac:dyDescent="0.2">
      <c r="A70" s="44" t="s">
        <v>303</v>
      </c>
      <c r="B70" s="44" t="s">
        <v>4</v>
      </c>
      <c r="C70" s="22" t="s">
        <v>5</v>
      </c>
      <c r="D70" s="88">
        <f>231+20738.6</f>
        <v>20969.599999999999</v>
      </c>
      <c r="E70" s="88">
        <f>237.4+20967.6</f>
        <v>21205</v>
      </c>
      <c r="F70" s="88">
        <f>237.4+20805.7</f>
        <v>21043.100000000002</v>
      </c>
    </row>
    <row r="71" spans="1:6" ht="31.5" outlineLevel="7" x14ac:dyDescent="0.2">
      <c r="A71" s="44" t="s">
        <v>303</v>
      </c>
      <c r="B71" s="44" t="s">
        <v>7</v>
      </c>
      <c r="C71" s="22" t="s">
        <v>8</v>
      </c>
      <c r="D71" s="88">
        <f>6.9+31.6</f>
        <v>38.5</v>
      </c>
      <c r="E71" s="88">
        <f>7.1+29</f>
        <v>36.1</v>
      </c>
      <c r="F71" s="88">
        <f>7.1+28.6</f>
        <v>35.700000000000003</v>
      </c>
    </row>
    <row r="72" spans="1:6" ht="15.75" outlineLevel="7" x14ac:dyDescent="0.2">
      <c r="A72" s="44" t="s">
        <v>303</v>
      </c>
      <c r="B72" s="44" t="s">
        <v>19</v>
      </c>
      <c r="C72" s="22" t="s">
        <v>20</v>
      </c>
      <c r="D72" s="88">
        <f>2097.5+720</f>
        <v>2817.5</v>
      </c>
      <c r="E72" s="88">
        <f>1735+520</f>
        <v>2255</v>
      </c>
      <c r="F72" s="88">
        <f>1685+420</f>
        <v>2105</v>
      </c>
    </row>
    <row r="73" spans="1:6" ht="31.5" outlineLevel="7" x14ac:dyDescent="0.2">
      <c r="A73" s="44" t="s">
        <v>303</v>
      </c>
      <c r="B73" s="44" t="s">
        <v>65</v>
      </c>
      <c r="C73" s="22" t="s">
        <v>66</v>
      </c>
      <c r="D73" s="88">
        <f>550744.5+658669.6+12891.4</f>
        <v>1222305.5</v>
      </c>
      <c r="E73" s="88">
        <f>552514.2+673056+13250.9</f>
        <v>1238821.0999999999</v>
      </c>
      <c r="F73" s="88">
        <f>544984.9+671500.9+13826.3</f>
        <v>1230312.1000000001</v>
      </c>
    </row>
    <row r="74" spans="1:6" ht="15.75" outlineLevel="7" x14ac:dyDescent="0.2">
      <c r="A74" s="44" t="s">
        <v>303</v>
      </c>
      <c r="B74" s="44" t="s">
        <v>15</v>
      </c>
      <c r="C74" s="22" t="s">
        <v>16</v>
      </c>
      <c r="D74" s="88">
        <f>31722.5</f>
        <v>31722.5</v>
      </c>
      <c r="E74" s="88">
        <f>32594</f>
        <v>32594</v>
      </c>
      <c r="F74" s="88">
        <f>32594</f>
        <v>32594</v>
      </c>
    </row>
    <row r="75" spans="1:6" ht="78.75" outlineLevel="5" x14ac:dyDescent="0.2">
      <c r="A75" s="45" t="s">
        <v>745</v>
      </c>
      <c r="B75" s="45"/>
      <c r="C75" s="54" t="s">
        <v>746</v>
      </c>
      <c r="D75" s="6">
        <f t="shared" ref="D75:F75" si="15">D76</f>
        <v>5035.2</v>
      </c>
      <c r="E75" s="6">
        <f t="shared" si="15"/>
        <v>5035.2</v>
      </c>
      <c r="F75" s="6">
        <f t="shared" si="15"/>
        <v>5035.2</v>
      </c>
    </row>
    <row r="76" spans="1:6" ht="31.5" outlineLevel="7" x14ac:dyDescent="0.2">
      <c r="A76" s="46" t="s">
        <v>745</v>
      </c>
      <c r="B76" s="46" t="s">
        <v>65</v>
      </c>
      <c r="C76" s="11" t="s">
        <v>66</v>
      </c>
      <c r="D76" s="7">
        <f>4960.8+74.4</f>
        <v>5035.2</v>
      </c>
      <c r="E76" s="7">
        <f>4960.8+74.4</f>
        <v>5035.2</v>
      </c>
      <c r="F76" s="7">
        <f>4960.8+74.4</f>
        <v>5035.2</v>
      </c>
    </row>
    <row r="77" spans="1:6" ht="157.5" customHeight="1" outlineLevel="5" x14ac:dyDescent="0.2">
      <c r="A77" s="43" t="s">
        <v>313</v>
      </c>
      <c r="B77" s="43"/>
      <c r="C77" s="73" t="s">
        <v>424</v>
      </c>
      <c r="D77" s="16">
        <f>D78</f>
        <v>551.34324324324325</v>
      </c>
      <c r="E77" s="16">
        <f>E78</f>
        <v>557.254054054054</v>
      </c>
      <c r="F77" s="16">
        <f>F78</f>
        <v>549.3648648648649</v>
      </c>
    </row>
    <row r="78" spans="1:6" ht="31.5" outlineLevel="7" x14ac:dyDescent="0.2">
      <c r="A78" s="44" t="s">
        <v>313</v>
      </c>
      <c r="B78" s="44" t="s">
        <v>65</v>
      </c>
      <c r="C78" s="22" t="s">
        <v>66</v>
      </c>
      <c r="D78" s="7">
        <v>551.34324324324325</v>
      </c>
      <c r="E78" s="7">
        <v>557.254054054054</v>
      </c>
      <c r="F78" s="7">
        <v>549.3648648648649</v>
      </c>
    </row>
    <row r="79" spans="1:6" ht="156.75" customHeight="1" outlineLevel="5" x14ac:dyDescent="0.2">
      <c r="A79" s="43" t="s">
        <v>313</v>
      </c>
      <c r="B79" s="43"/>
      <c r="C79" s="73" t="s">
        <v>425</v>
      </c>
      <c r="D79" s="16">
        <f>D80</f>
        <v>6799.9</v>
      </c>
      <c r="E79" s="16">
        <f>E80</f>
        <v>6872.8</v>
      </c>
      <c r="F79" s="16">
        <f>F80</f>
        <v>6775.5</v>
      </c>
    </row>
    <row r="80" spans="1:6" ht="31.5" outlineLevel="7" x14ac:dyDescent="0.2">
      <c r="A80" s="44" t="s">
        <v>313</v>
      </c>
      <c r="B80" s="44" t="s">
        <v>65</v>
      </c>
      <c r="C80" s="22" t="s">
        <v>66</v>
      </c>
      <c r="D80" s="17">
        <v>6799.9</v>
      </c>
      <c r="E80" s="17">
        <v>6872.8</v>
      </c>
      <c r="F80" s="17">
        <v>6775.5</v>
      </c>
    </row>
    <row r="81" spans="1:6" ht="47.25" outlineLevel="5" x14ac:dyDescent="0.2">
      <c r="A81" s="43" t="s">
        <v>311</v>
      </c>
      <c r="B81" s="43"/>
      <c r="C81" s="21" t="s">
        <v>312</v>
      </c>
      <c r="D81" s="16">
        <f>D82</f>
        <v>103553.7</v>
      </c>
      <c r="E81" s="16">
        <f>E82</f>
        <v>93266.2</v>
      </c>
      <c r="F81" s="16">
        <f>F82</f>
        <v>91523.7</v>
      </c>
    </row>
    <row r="82" spans="1:6" ht="31.5" outlineLevel="7" x14ac:dyDescent="0.2">
      <c r="A82" s="44" t="s">
        <v>311</v>
      </c>
      <c r="B82" s="44" t="s">
        <v>65</v>
      </c>
      <c r="C82" s="22" t="s">
        <v>66</v>
      </c>
      <c r="D82" s="17">
        <v>103553.7</v>
      </c>
      <c r="E82" s="17">
        <v>93266.2</v>
      </c>
      <c r="F82" s="17">
        <v>91523.7</v>
      </c>
    </row>
    <row r="83" spans="1:6" ht="31.5" outlineLevel="7" x14ac:dyDescent="0.2">
      <c r="A83" s="45" t="s">
        <v>628</v>
      </c>
      <c r="B83" s="45"/>
      <c r="C83" s="10" t="s">
        <v>630</v>
      </c>
      <c r="D83" s="6">
        <f>D84</f>
        <v>1618.3</v>
      </c>
      <c r="E83" s="6">
        <f t="shared" ref="E83:F83" si="16">E84</f>
        <v>1618.3</v>
      </c>
      <c r="F83" s="6">
        <f t="shared" si="16"/>
        <v>1618.3</v>
      </c>
    </row>
    <row r="84" spans="1:6" ht="63" outlineLevel="7" x14ac:dyDescent="0.2">
      <c r="A84" s="45" t="s">
        <v>629</v>
      </c>
      <c r="B84" s="45"/>
      <c r="C84" s="10" t="s">
        <v>631</v>
      </c>
      <c r="D84" s="6">
        <f>D85</f>
        <v>1618.3</v>
      </c>
      <c r="E84" s="6">
        <f t="shared" ref="E84:F84" si="17">E85</f>
        <v>1618.3</v>
      </c>
      <c r="F84" s="6">
        <f t="shared" si="17"/>
        <v>1618.3</v>
      </c>
    </row>
    <row r="85" spans="1:6" ht="31.5" outlineLevel="7" x14ac:dyDescent="0.2">
      <c r="A85" s="46" t="s">
        <v>629</v>
      </c>
      <c r="B85" s="46" t="s">
        <v>65</v>
      </c>
      <c r="C85" s="11" t="s">
        <v>66</v>
      </c>
      <c r="D85" s="7">
        <v>1618.3</v>
      </c>
      <c r="E85" s="7">
        <v>1618.3</v>
      </c>
      <c r="F85" s="7">
        <v>1618.3</v>
      </c>
    </row>
    <row r="86" spans="1:6" ht="31.5" outlineLevel="2" x14ac:dyDescent="0.2">
      <c r="A86" s="43" t="s">
        <v>157</v>
      </c>
      <c r="B86" s="43"/>
      <c r="C86" s="21" t="s">
        <v>158</v>
      </c>
      <c r="D86" s="16">
        <f>D87+D117+D131+D141+D150</f>
        <v>285866.67049999995</v>
      </c>
      <c r="E86" s="16">
        <f t="shared" ref="E86:F86" si="18">E87+E117+E131+E141+E150</f>
        <v>281101.89169999998</v>
      </c>
      <c r="F86" s="16">
        <f t="shared" si="18"/>
        <v>276720.8</v>
      </c>
    </row>
    <row r="87" spans="1:6" ht="31.5" outlineLevel="3" x14ac:dyDescent="0.2">
      <c r="A87" s="43" t="s">
        <v>231</v>
      </c>
      <c r="B87" s="43"/>
      <c r="C87" s="21" t="s">
        <v>232</v>
      </c>
      <c r="D87" s="16">
        <f>D88+D110+D100+D105</f>
        <v>11600.690500000001</v>
      </c>
      <c r="E87" s="16">
        <f t="shared" ref="E87:F87" si="19">E88+E110+E100+E105</f>
        <v>11598.7917</v>
      </c>
      <c r="F87" s="16">
        <f t="shared" si="19"/>
        <v>5984.9</v>
      </c>
    </row>
    <row r="88" spans="1:6" ht="31.5" outlineLevel="4" x14ac:dyDescent="0.2">
      <c r="A88" s="43" t="s">
        <v>233</v>
      </c>
      <c r="B88" s="43"/>
      <c r="C88" s="21" t="s">
        <v>431</v>
      </c>
      <c r="D88" s="16">
        <f>D93+D96+D98+D91+D89</f>
        <v>5999.9</v>
      </c>
      <c r="E88" s="16">
        <f t="shared" ref="E88:F88" si="20">E93+E96+E98+E91+E89</f>
        <v>5799.9</v>
      </c>
      <c r="F88" s="16">
        <f t="shared" si="20"/>
        <v>5799.9</v>
      </c>
    </row>
    <row r="89" spans="1:6" ht="31.5" outlineLevel="4" x14ac:dyDescent="0.2">
      <c r="A89" s="45" t="s">
        <v>234</v>
      </c>
      <c r="B89" s="45"/>
      <c r="C89" s="10" t="s">
        <v>10</v>
      </c>
      <c r="D89" s="6">
        <f t="shared" ref="D89:F89" si="21">D90</f>
        <v>150</v>
      </c>
      <c r="E89" s="6">
        <f t="shared" si="21"/>
        <v>150</v>
      </c>
      <c r="F89" s="6">
        <f t="shared" si="21"/>
        <v>150</v>
      </c>
    </row>
    <row r="90" spans="1:6" ht="31.5" outlineLevel="4" x14ac:dyDescent="0.2">
      <c r="A90" s="46" t="s">
        <v>234</v>
      </c>
      <c r="B90" s="46" t="s">
        <v>7</v>
      </c>
      <c r="C90" s="11" t="s">
        <v>8</v>
      </c>
      <c r="D90" s="7">
        <v>150</v>
      </c>
      <c r="E90" s="7">
        <v>150</v>
      </c>
      <c r="F90" s="7">
        <v>150</v>
      </c>
    </row>
    <row r="91" spans="1:6" ht="31.5" outlineLevel="7" x14ac:dyDescent="0.2">
      <c r="A91" s="43" t="s">
        <v>617</v>
      </c>
      <c r="B91" s="43"/>
      <c r="C91" s="20" t="s">
        <v>614</v>
      </c>
      <c r="D91" s="16">
        <f>D92</f>
        <v>2639.9</v>
      </c>
      <c r="E91" s="16">
        <f t="shared" ref="E91:F91" si="22">E92</f>
        <v>2639.9</v>
      </c>
      <c r="F91" s="16">
        <f t="shared" si="22"/>
        <v>2639.9</v>
      </c>
    </row>
    <row r="92" spans="1:6" ht="31.5" outlineLevel="7" x14ac:dyDescent="0.2">
      <c r="A92" s="44" t="s">
        <v>617</v>
      </c>
      <c r="B92" s="44" t="s">
        <v>65</v>
      </c>
      <c r="C92" s="19" t="s">
        <v>422</v>
      </c>
      <c r="D92" s="17">
        <v>2639.9</v>
      </c>
      <c r="E92" s="17">
        <v>2639.9</v>
      </c>
      <c r="F92" s="17">
        <v>2639.9</v>
      </c>
    </row>
    <row r="93" spans="1:6" ht="15.75" outlineLevel="5" x14ac:dyDescent="0.2">
      <c r="A93" s="43" t="s">
        <v>362</v>
      </c>
      <c r="B93" s="43"/>
      <c r="C93" s="21" t="s">
        <v>363</v>
      </c>
      <c r="D93" s="16">
        <f>D94+D95</f>
        <v>2750</v>
      </c>
      <c r="E93" s="16">
        <f t="shared" ref="E93:F93" si="23">E94+E95</f>
        <v>2750</v>
      </c>
      <c r="F93" s="16">
        <f t="shared" si="23"/>
        <v>2750</v>
      </c>
    </row>
    <row r="94" spans="1:6" ht="31.5" outlineLevel="7" x14ac:dyDescent="0.2">
      <c r="A94" s="44" t="s">
        <v>362</v>
      </c>
      <c r="B94" s="44" t="s">
        <v>7</v>
      </c>
      <c r="C94" s="22" t="s">
        <v>8</v>
      </c>
      <c r="D94" s="17">
        <v>925.3</v>
      </c>
      <c r="E94" s="17">
        <v>925.3</v>
      </c>
      <c r="F94" s="17">
        <v>925.3</v>
      </c>
    </row>
    <row r="95" spans="1:6" ht="31.5" outlineLevel="7" x14ac:dyDescent="0.2">
      <c r="A95" s="44" t="s">
        <v>362</v>
      </c>
      <c r="B95" s="46" t="s">
        <v>65</v>
      </c>
      <c r="C95" s="13" t="s">
        <v>422</v>
      </c>
      <c r="D95" s="17">
        <v>1824.7</v>
      </c>
      <c r="E95" s="17">
        <v>1824.7</v>
      </c>
      <c r="F95" s="17">
        <v>1824.7</v>
      </c>
    </row>
    <row r="96" spans="1:6" ht="31.5" outlineLevel="5" x14ac:dyDescent="0.2">
      <c r="A96" s="43" t="s">
        <v>364</v>
      </c>
      <c r="B96" s="43"/>
      <c r="C96" s="21" t="s">
        <v>365</v>
      </c>
      <c r="D96" s="16">
        <f>D97</f>
        <v>260</v>
      </c>
      <c r="E96" s="16">
        <f>E97</f>
        <v>260</v>
      </c>
      <c r="F96" s="16">
        <f>F97</f>
        <v>260</v>
      </c>
    </row>
    <row r="97" spans="1:6" ht="31.5" outlineLevel="7" x14ac:dyDescent="0.2">
      <c r="A97" s="44" t="s">
        <v>364</v>
      </c>
      <c r="B97" s="44" t="s">
        <v>7</v>
      </c>
      <c r="C97" s="22" t="s">
        <v>8</v>
      </c>
      <c r="D97" s="17">
        <v>260</v>
      </c>
      <c r="E97" s="17">
        <v>260</v>
      </c>
      <c r="F97" s="17">
        <v>260</v>
      </c>
    </row>
    <row r="98" spans="1:6" ht="47.25" outlineLevel="7" x14ac:dyDescent="0.2">
      <c r="A98" s="43" t="s">
        <v>453</v>
      </c>
      <c r="B98" s="43"/>
      <c r="C98" s="14" t="s">
        <v>452</v>
      </c>
      <c r="D98" s="16">
        <f>D99</f>
        <v>200</v>
      </c>
      <c r="E98" s="16"/>
      <c r="F98" s="16"/>
    </row>
    <row r="99" spans="1:6" ht="31.5" outlineLevel="7" x14ac:dyDescent="0.2">
      <c r="A99" s="44" t="s">
        <v>453</v>
      </c>
      <c r="B99" s="44" t="s">
        <v>65</v>
      </c>
      <c r="C99" s="19" t="s">
        <v>422</v>
      </c>
      <c r="D99" s="17">
        <v>200</v>
      </c>
      <c r="E99" s="17"/>
      <c r="F99" s="17"/>
    </row>
    <row r="100" spans="1:6" ht="15.75" outlineLevel="7" x14ac:dyDescent="0.2">
      <c r="A100" s="114" t="s">
        <v>612</v>
      </c>
      <c r="B100" s="113"/>
      <c r="C100" s="20" t="s">
        <v>193</v>
      </c>
      <c r="D100" s="16">
        <f>D101+D103</f>
        <v>1256.2455</v>
      </c>
      <c r="E100" s="16">
        <f t="shared" ref="E100:F100" si="24">E101+E103</f>
        <v>239.59016</v>
      </c>
      <c r="F100" s="16">
        <f t="shared" si="24"/>
        <v>185</v>
      </c>
    </row>
    <row r="101" spans="1:6" ht="31.5" outlineLevel="7" x14ac:dyDescent="0.2">
      <c r="A101" s="114" t="s">
        <v>613</v>
      </c>
      <c r="B101" s="43"/>
      <c r="C101" s="20" t="s">
        <v>614</v>
      </c>
      <c r="D101" s="16">
        <f t="shared" ref="D101:F101" si="25">D102</f>
        <v>185</v>
      </c>
      <c r="E101" s="16">
        <f t="shared" si="25"/>
        <v>185</v>
      </c>
      <c r="F101" s="16">
        <f t="shared" si="25"/>
        <v>185</v>
      </c>
    </row>
    <row r="102" spans="1:6" ht="31.5" outlineLevel="7" x14ac:dyDescent="0.2">
      <c r="A102" s="57" t="s">
        <v>613</v>
      </c>
      <c r="B102" s="44" t="s">
        <v>65</v>
      </c>
      <c r="C102" s="19" t="s">
        <v>422</v>
      </c>
      <c r="D102" s="17">
        <v>185</v>
      </c>
      <c r="E102" s="17">
        <v>185</v>
      </c>
      <c r="F102" s="17">
        <v>185</v>
      </c>
    </row>
    <row r="103" spans="1:6" ht="47.25" outlineLevel="7" x14ac:dyDescent="0.2">
      <c r="A103" s="45" t="s">
        <v>780</v>
      </c>
      <c r="B103" s="45"/>
      <c r="C103" s="10" t="s">
        <v>724</v>
      </c>
      <c r="D103" s="101">
        <f>D104</f>
        <v>1071.2455</v>
      </c>
      <c r="E103" s="101">
        <f t="shared" ref="E103" si="26">E104</f>
        <v>54.590159999999997</v>
      </c>
      <c r="F103" s="101"/>
    </row>
    <row r="104" spans="1:6" ht="31.5" outlineLevel="7" x14ac:dyDescent="0.2">
      <c r="A104" s="46" t="s">
        <v>780</v>
      </c>
      <c r="B104" s="44" t="s">
        <v>65</v>
      </c>
      <c r="C104" s="19" t="s">
        <v>422</v>
      </c>
      <c r="D104" s="100">
        <v>1071.2455</v>
      </c>
      <c r="E104" s="100">
        <v>54.590159999999997</v>
      </c>
      <c r="F104" s="100"/>
    </row>
    <row r="105" spans="1:6" ht="31.5" outlineLevel="7" x14ac:dyDescent="0.2">
      <c r="A105" s="43" t="s">
        <v>758</v>
      </c>
      <c r="B105" s="96"/>
      <c r="C105" s="97" t="s">
        <v>723</v>
      </c>
      <c r="D105" s="98"/>
      <c r="E105" s="98">
        <f t="shared" ref="E105" si="27">E108+E106</f>
        <v>5559.3015400000004</v>
      </c>
      <c r="F105" s="98"/>
    </row>
    <row r="106" spans="1:6" ht="31.5" outlineLevel="7" x14ac:dyDescent="0.2">
      <c r="A106" s="43" t="s">
        <v>760</v>
      </c>
      <c r="B106" s="96"/>
      <c r="C106" s="97" t="s">
        <v>779</v>
      </c>
      <c r="D106" s="98"/>
      <c r="E106" s="98">
        <f t="shared" ref="E106:E108" si="28">E107</f>
        <v>1389.82538</v>
      </c>
      <c r="F106" s="98"/>
    </row>
    <row r="107" spans="1:6" ht="31.5" outlineLevel="7" x14ac:dyDescent="0.2">
      <c r="A107" s="57" t="s">
        <v>760</v>
      </c>
      <c r="B107" s="44" t="s">
        <v>65</v>
      </c>
      <c r="C107" s="19" t="s">
        <v>422</v>
      </c>
      <c r="D107" s="7"/>
      <c r="E107" s="7">
        <v>1389.82538</v>
      </c>
      <c r="F107" s="7"/>
    </row>
    <row r="108" spans="1:6" ht="31.5" outlineLevel="7" x14ac:dyDescent="0.2">
      <c r="A108" s="43" t="s">
        <v>760</v>
      </c>
      <c r="B108" s="96"/>
      <c r="C108" s="97" t="s">
        <v>759</v>
      </c>
      <c r="D108" s="98"/>
      <c r="E108" s="98">
        <f t="shared" si="28"/>
        <v>4169.4761600000002</v>
      </c>
      <c r="F108" s="98"/>
    </row>
    <row r="109" spans="1:6" ht="31.5" outlineLevel="7" x14ac:dyDescent="0.2">
      <c r="A109" s="57" t="s">
        <v>760</v>
      </c>
      <c r="B109" s="44" t="s">
        <v>65</v>
      </c>
      <c r="C109" s="19" t="s">
        <v>422</v>
      </c>
      <c r="D109" s="7"/>
      <c r="E109" s="7">
        <v>4169.4761600000002</v>
      </c>
      <c r="F109" s="7"/>
    </row>
    <row r="110" spans="1:6" ht="31.5" outlineLevel="7" x14ac:dyDescent="0.2">
      <c r="A110" s="45" t="s">
        <v>764</v>
      </c>
      <c r="B110" s="46"/>
      <c r="C110" s="10" t="s">
        <v>716</v>
      </c>
      <c r="D110" s="6">
        <f>D115+D113+D111</f>
        <v>4344.5450000000001</v>
      </c>
      <c r="E110" s="6"/>
      <c r="F110" s="6"/>
    </row>
    <row r="111" spans="1:6" ht="47.25" outlineLevel="7" x14ac:dyDescent="0.2">
      <c r="A111" s="45" t="s">
        <v>763</v>
      </c>
      <c r="B111" s="46"/>
      <c r="C111" s="10" t="s">
        <v>778</v>
      </c>
      <c r="D111" s="6">
        <f>D112</f>
        <v>4.1449999999999996</v>
      </c>
      <c r="E111" s="6"/>
      <c r="F111" s="6"/>
    </row>
    <row r="112" spans="1:6" ht="31.5" outlineLevel="7" x14ac:dyDescent="0.2">
      <c r="A112" s="46" t="s">
        <v>763</v>
      </c>
      <c r="B112" s="46" t="s">
        <v>65</v>
      </c>
      <c r="C112" s="11" t="s">
        <v>66</v>
      </c>
      <c r="D112" s="7">
        <v>4.1449999999999996</v>
      </c>
      <c r="E112" s="7"/>
      <c r="F112" s="7"/>
    </row>
    <row r="113" spans="1:6" ht="63" outlineLevel="7" x14ac:dyDescent="0.2">
      <c r="A113" s="45" t="s">
        <v>763</v>
      </c>
      <c r="B113" s="46"/>
      <c r="C113" s="10" t="s">
        <v>933</v>
      </c>
      <c r="D113" s="6">
        <f>D114</f>
        <v>4140.3999999999996</v>
      </c>
      <c r="E113" s="6"/>
      <c r="F113" s="6"/>
    </row>
    <row r="114" spans="1:6" ht="31.5" outlineLevel="7" x14ac:dyDescent="0.2">
      <c r="A114" s="46" t="s">
        <v>763</v>
      </c>
      <c r="B114" s="46" t="s">
        <v>65</v>
      </c>
      <c r="C114" s="11" t="s">
        <v>66</v>
      </c>
      <c r="D114" s="7">
        <v>4140.3999999999996</v>
      </c>
      <c r="E114" s="7"/>
      <c r="F114" s="7"/>
    </row>
    <row r="115" spans="1:6" ht="66" customHeight="1" outlineLevel="7" x14ac:dyDescent="0.2">
      <c r="A115" s="45" t="s">
        <v>773</v>
      </c>
      <c r="B115" s="46"/>
      <c r="C115" s="10" t="s">
        <v>932</v>
      </c>
      <c r="D115" s="6">
        <f>D116</f>
        <v>200</v>
      </c>
      <c r="E115" s="6"/>
      <c r="F115" s="6"/>
    </row>
    <row r="116" spans="1:6" ht="31.5" outlineLevel="7" x14ac:dyDescent="0.2">
      <c r="A116" s="46" t="s">
        <v>773</v>
      </c>
      <c r="B116" s="46" t="s">
        <v>65</v>
      </c>
      <c r="C116" s="11" t="s">
        <v>66</v>
      </c>
      <c r="D116" s="7">
        <v>200</v>
      </c>
      <c r="E116" s="7"/>
      <c r="F116" s="7"/>
    </row>
    <row r="117" spans="1:6" ht="21" customHeight="1" outlineLevel="3" x14ac:dyDescent="0.2">
      <c r="A117" s="43" t="s">
        <v>159</v>
      </c>
      <c r="B117" s="43"/>
      <c r="C117" s="21" t="s">
        <v>160</v>
      </c>
      <c r="D117" s="16">
        <f>D118+D128</f>
        <v>7966.7</v>
      </c>
      <c r="E117" s="16">
        <f>E118+E128</f>
        <v>6466.7</v>
      </c>
      <c r="F117" s="16">
        <f>F118+F128</f>
        <v>6466.7</v>
      </c>
    </row>
    <row r="118" spans="1:6" ht="30.75" customHeight="1" outlineLevel="4" x14ac:dyDescent="0.2">
      <c r="A118" s="43" t="s">
        <v>161</v>
      </c>
      <c r="B118" s="43"/>
      <c r="C118" s="21" t="s">
        <v>436</v>
      </c>
      <c r="D118" s="16">
        <f>D119+D126+D124</f>
        <v>5709.2</v>
      </c>
      <c r="E118" s="16">
        <f t="shared" ref="E118:F118" si="29">E119+E126+E124</f>
        <v>4209.2</v>
      </c>
      <c r="F118" s="16">
        <f t="shared" si="29"/>
        <v>4209.2</v>
      </c>
    </row>
    <row r="119" spans="1:6" ht="31.5" outlineLevel="5" x14ac:dyDescent="0.2">
      <c r="A119" s="45" t="s">
        <v>334</v>
      </c>
      <c r="B119" s="45"/>
      <c r="C119" s="10" t="s">
        <v>335</v>
      </c>
      <c r="D119" s="6">
        <f>D121+D122+D123+D120</f>
        <v>254</v>
      </c>
      <c r="E119" s="6">
        <f t="shared" ref="E119:F119" si="30">E121+E122+E123+E120</f>
        <v>254</v>
      </c>
      <c r="F119" s="6">
        <f t="shared" si="30"/>
        <v>254</v>
      </c>
    </row>
    <row r="120" spans="1:6" ht="47.25" outlineLevel="5" x14ac:dyDescent="0.2">
      <c r="A120" s="46" t="s">
        <v>334</v>
      </c>
      <c r="B120" s="46" t="s">
        <v>4</v>
      </c>
      <c r="C120" s="11" t="s">
        <v>5</v>
      </c>
      <c r="D120" s="7">
        <v>28.3</v>
      </c>
      <c r="E120" s="7">
        <v>28.3</v>
      </c>
      <c r="F120" s="7">
        <v>28.3</v>
      </c>
    </row>
    <row r="121" spans="1:6" ht="31.5" outlineLevel="7" x14ac:dyDescent="0.2">
      <c r="A121" s="46" t="s">
        <v>334</v>
      </c>
      <c r="B121" s="46" t="s">
        <v>7</v>
      </c>
      <c r="C121" s="11" t="s">
        <v>8</v>
      </c>
      <c r="D121" s="7">
        <v>71.599999999999994</v>
      </c>
      <c r="E121" s="7">
        <v>71.599999999999994</v>
      </c>
      <c r="F121" s="7">
        <v>71.599999999999994</v>
      </c>
    </row>
    <row r="122" spans="1:6" ht="31.5" outlineLevel="7" x14ac:dyDescent="0.2">
      <c r="A122" s="46" t="s">
        <v>334</v>
      </c>
      <c r="B122" s="46" t="s">
        <v>65</v>
      </c>
      <c r="C122" s="11" t="s">
        <v>66</v>
      </c>
      <c r="D122" s="7">
        <v>30</v>
      </c>
      <c r="E122" s="7">
        <v>30</v>
      </c>
      <c r="F122" s="7">
        <v>30</v>
      </c>
    </row>
    <row r="123" spans="1:6" ht="15.75" outlineLevel="7" x14ac:dyDescent="0.2">
      <c r="A123" s="46" t="s">
        <v>334</v>
      </c>
      <c r="B123" s="46" t="s">
        <v>15</v>
      </c>
      <c r="C123" s="11" t="s">
        <v>16</v>
      </c>
      <c r="D123" s="7">
        <v>124.1</v>
      </c>
      <c r="E123" s="7">
        <v>124.1</v>
      </c>
      <c r="F123" s="7">
        <v>124.1</v>
      </c>
    </row>
    <row r="124" spans="1:6" ht="15.75" outlineLevel="7" x14ac:dyDescent="0.2">
      <c r="A124" s="45" t="s">
        <v>788</v>
      </c>
      <c r="B124" s="45"/>
      <c r="C124" s="10" t="s">
        <v>946</v>
      </c>
      <c r="D124" s="6">
        <f>D125</f>
        <v>1500</v>
      </c>
      <c r="E124" s="6"/>
      <c r="F124" s="6"/>
    </row>
    <row r="125" spans="1:6" ht="31.5" outlineLevel="7" x14ac:dyDescent="0.2">
      <c r="A125" s="46" t="s">
        <v>788</v>
      </c>
      <c r="B125" s="46" t="s">
        <v>7</v>
      </c>
      <c r="C125" s="11" t="s">
        <v>8</v>
      </c>
      <c r="D125" s="7">
        <v>1500</v>
      </c>
      <c r="E125" s="7"/>
      <c r="F125" s="7"/>
    </row>
    <row r="126" spans="1:6" ht="15.75" outlineLevel="7" x14ac:dyDescent="0.2">
      <c r="A126" s="45" t="s">
        <v>771</v>
      </c>
      <c r="B126" s="46"/>
      <c r="C126" s="99" t="s">
        <v>772</v>
      </c>
      <c r="D126" s="6">
        <f>D127</f>
        <v>3955.2</v>
      </c>
      <c r="E126" s="6">
        <f t="shared" ref="E126:F126" si="31">E127</f>
        <v>3955.2</v>
      </c>
      <c r="F126" s="6">
        <f t="shared" si="31"/>
        <v>3955.2</v>
      </c>
    </row>
    <row r="127" spans="1:6" ht="31.5" outlineLevel="7" x14ac:dyDescent="0.2">
      <c r="A127" s="46" t="s">
        <v>771</v>
      </c>
      <c r="B127" s="46" t="s">
        <v>65</v>
      </c>
      <c r="C127" s="11" t="s">
        <v>66</v>
      </c>
      <c r="D127" s="7">
        <v>3955.2</v>
      </c>
      <c r="E127" s="7">
        <v>3955.2</v>
      </c>
      <c r="F127" s="7">
        <v>3955.2</v>
      </c>
    </row>
    <row r="128" spans="1:6" ht="31.5" outlineLevel="7" x14ac:dyDescent="0.2">
      <c r="A128" s="45" t="s">
        <v>649</v>
      </c>
      <c r="B128" s="45"/>
      <c r="C128" s="10" t="s">
        <v>651</v>
      </c>
      <c r="D128" s="16">
        <f>D129</f>
        <v>2257.5</v>
      </c>
      <c r="E128" s="16">
        <f t="shared" ref="E128:F129" si="32">E129</f>
        <v>2257.5</v>
      </c>
      <c r="F128" s="16">
        <f t="shared" si="32"/>
        <v>2257.5</v>
      </c>
    </row>
    <row r="129" spans="1:6" ht="31.5" outlineLevel="7" x14ac:dyDescent="0.2">
      <c r="A129" s="45" t="s">
        <v>650</v>
      </c>
      <c r="B129" s="45"/>
      <c r="C129" s="10" t="s">
        <v>652</v>
      </c>
      <c r="D129" s="16">
        <f>D130</f>
        <v>2257.5</v>
      </c>
      <c r="E129" s="16">
        <f t="shared" si="32"/>
        <v>2257.5</v>
      </c>
      <c r="F129" s="16">
        <f t="shared" si="32"/>
        <v>2257.5</v>
      </c>
    </row>
    <row r="130" spans="1:6" ht="31.5" outlineLevel="7" x14ac:dyDescent="0.2">
      <c r="A130" s="46" t="s">
        <v>650</v>
      </c>
      <c r="B130" s="46" t="s">
        <v>65</v>
      </c>
      <c r="C130" s="11" t="s">
        <v>66</v>
      </c>
      <c r="D130" s="17">
        <v>2257.5</v>
      </c>
      <c r="E130" s="17">
        <v>2257.5</v>
      </c>
      <c r="F130" s="17">
        <v>2257.5</v>
      </c>
    </row>
    <row r="131" spans="1:6" ht="31.5" outlineLevel="3" x14ac:dyDescent="0.2">
      <c r="A131" s="43" t="s">
        <v>348</v>
      </c>
      <c r="B131" s="43"/>
      <c r="C131" s="21" t="s">
        <v>349</v>
      </c>
      <c r="D131" s="16">
        <f>D132</f>
        <v>46644.58</v>
      </c>
      <c r="E131" s="16">
        <f>E132</f>
        <v>42900</v>
      </c>
      <c r="F131" s="16">
        <f>F132</f>
        <v>42900</v>
      </c>
    </row>
    <row r="132" spans="1:6" ht="31.5" outlineLevel="4" x14ac:dyDescent="0.2">
      <c r="A132" s="43" t="s">
        <v>350</v>
      </c>
      <c r="B132" s="43"/>
      <c r="C132" s="21" t="s">
        <v>578</v>
      </c>
      <c r="D132" s="16">
        <f>D137+D139+D135+D133</f>
        <v>46644.58</v>
      </c>
      <c r="E132" s="16">
        <f t="shared" ref="E132:F132" si="33">E137+E139+E135+E133</f>
        <v>42900</v>
      </c>
      <c r="F132" s="16">
        <f t="shared" si="33"/>
        <v>42900</v>
      </c>
    </row>
    <row r="133" spans="1:6" ht="31.5" outlineLevel="4" x14ac:dyDescent="0.2">
      <c r="A133" s="45" t="s">
        <v>777</v>
      </c>
      <c r="B133" s="45"/>
      <c r="C133" s="10" t="s">
        <v>735</v>
      </c>
      <c r="D133" s="6">
        <f t="shared" ref="D133:D135" si="34">D134</f>
        <v>3.08</v>
      </c>
      <c r="E133" s="6"/>
      <c r="F133" s="6"/>
    </row>
    <row r="134" spans="1:6" ht="31.5" outlineLevel="4" x14ac:dyDescent="0.2">
      <c r="A134" s="46" t="s">
        <v>777</v>
      </c>
      <c r="B134" s="46" t="s">
        <v>65</v>
      </c>
      <c r="C134" s="11" t="s">
        <v>66</v>
      </c>
      <c r="D134" s="7">
        <v>3.08</v>
      </c>
      <c r="E134" s="7"/>
      <c r="F134" s="7"/>
    </row>
    <row r="135" spans="1:6" ht="31.5" outlineLevel="4" x14ac:dyDescent="0.2">
      <c r="A135" s="45" t="s">
        <v>777</v>
      </c>
      <c r="B135" s="45"/>
      <c r="C135" s="10" t="s">
        <v>761</v>
      </c>
      <c r="D135" s="6">
        <f t="shared" si="34"/>
        <v>3741.5</v>
      </c>
      <c r="E135" s="6"/>
      <c r="F135" s="6"/>
    </row>
    <row r="136" spans="1:6" ht="31.5" outlineLevel="4" x14ac:dyDescent="0.2">
      <c r="A136" s="46" t="s">
        <v>777</v>
      </c>
      <c r="B136" s="46" t="s">
        <v>65</v>
      </c>
      <c r="C136" s="11" t="s">
        <v>66</v>
      </c>
      <c r="D136" s="7">
        <v>3741.5</v>
      </c>
      <c r="E136" s="7"/>
      <c r="F136" s="7"/>
    </row>
    <row r="137" spans="1:6" ht="47.25" outlineLevel="5" x14ac:dyDescent="0.2">
      <c r="A137" s="45" t="s">
        <v>351</v>
      </c>
      <c r="B137" s="45"/>
      <c r="C137" s="10" t="s">
        <v>410</v>
      </c>
      <c r="D137" s="6">
        <f t="shared" ref="D137:F137" si="35">D138</f>
        <v>12900</v>
      </c>
      <c r="E137" s="6">
        <f t="shared" si="35"/>
        <v>12900</v>
      </c>
      <c r="F137" s="6">
        <f t="shared" si="35"/>
        <v>12900</v>
      </c>
    </row>
    <row r="138" spans="1:6" ht="31.5" outlineLevel="7" x14ac:dyDescent="0.2">
      <c r="A138" s="46" t="s">
        <v>351</v>
      </c>
      <c r="B138" s="46" t="s">
        <v>65</v>
      </c>
      <c r="C138" s="11" t="s">
        <v>66</v>
      </c>
      <c r="D138" s="7">
        <v>12900</v>
      </c>
      <c r="E138" s="7">
        <v>12900</v>
      </c>
      <c r="F138" s="7">
        <v>12900</v>
      </c>
    </row>
    <row r="139" spans="1:6" ht="47.25" outlineLevel="5" x14ac:dyDescent="0.2">
      <c r="A139" s="45" t="s">
        <v>351</v>
      </c>
      <c r="B139" s="45"/>
      <c r="C139" s="10" t="s">
        <v>416</v>
      </c>
      <c r="D139" s="6">
        <f t="shared" ref="D139:F139" si="36">D140</f>
        <v>30000</v>
      </c>
      <c r="E139" s="6">
        <f t="shared" si="36"/>
        <v>30000</v>
      </c>
      <c r="F139" s="6">
        <f t="shared" si="36"/>
        <v>30000</v>
      </c>
    </row>
    <row r="140" spans="1:6" ht="31.5" outlineLevel="7" x14ac:dyDescent="0.2">
      <c r="A140" s="46" t="s">
        <v>351</v>
      </c>
      <c r="B140" s="46" t="s">
        <v>65</v>
      </c>
      <c r="C140" s="11" t="s">
        <v>66</v>
      </c>
      <c r="D140" s="7">
        <v>30000</v>
      </c>
      <c r="E140" s="7">
        <v>30000</v>
      </c>
      <c r="F140" s="7">
        <v>30000</v>
      </c>
    </row>
    <row r="141" spans="1:6" ht="31.5" outlineLevel="3" x14ac:dyDescent="0.2">
      <c r="A141" s="43" t="s">
        <v>340</v>
      </c>
      <c r="B141" s="43"/>
      <c r="C141" s="21" t="s">
        <v>341</v>
      </c>
      <c r="D141" s="16">
        <f>D142+D147</f>
        <v>385.2</v>
      </c>
      <c r="E141" s="16">
        <f t="shared" ref="E141:F141" si="37">E142+E147</f>
        <v>385.2</v>
      </c>
      <c r="F141" s="16">
        <f t="shared" si="37"/>
        <v>385.2</v>
      </c>
    </row>
    <row r="142" spans="1:6" ht="29.25" customHeight="1" outlineLevel="4" x14ac:dyDescent="0.2">
      <c r="A142" s="43" t="s">
        <v>342</v>
      </c>
      <c r="B142" s="43"/>
      <c r="C142" s="21" t="s">
        <v>343</v>
      </c>
      <c r="D142" s="16">
        <f>D143+D145</f>
        <v>332</v>
      </c>
      <c r="E142" s="16">
        <f t="shared" ref="E142:F142" si="38">E143+E145</f>
        <v>332</v>
      </c>
      <c r="F142" s="16">
        <f t="shared" si="38"/>
        <v>332</v>
      </c>
    </row>
    <row r="143" spans="1:6" ht="15.75" outlineLevel="5" x14ac:dyDescent="0.2">
      <c r="A143" s="43" t="s">
        <v>344</v>
      </c>
      <c r="B143" s="43"/>
      <c r="C143" s="21" t="s">
        <v>345</v>
      </c>
      <c r="D143" s="16">
        <f t="shared" ref="D143:F143" si="39">D144</f>
        <v>292</v>
      </c>
      <c r="E143" s="16">
        <f t="shared" si="39"/>
        <v>292</v>
      </c>
      <c r="F143" s="16">
        <f t="shared" si="39"/>
        <v>292</v>
      </c>
    </row>
    <row r="144" spans="1:6" ht="31.5" outlineLevel="7" x14ac:dyDescent="0.2">
      <c r="A144" s="44" t="s">
        <v>344</v>
      </c>
      <c r="B144" s="44" t="s">
        <v>7</v>
      </c>
      <c r="C144" s="22" t="s">
        <v>8</v>
      </c>
      <c r="D144" s="17">
        <v>292</v>
      </c>
      <c r="E144" s="17">
        <v>292</v>
      </c>
      <c r="F144" s="17">
        <v>292</v>
      </c>
    </row>
    <row r="145" spans="1:6" ht="31.5" outlineLevel="7" x14ac:dyDescent="0.2">
      <c r="A145" s="43" t="s">
        <v>774</v>
      </c>
      <c r="B145" s="43" t="s">
        <v>448</v>
      </c>
      <c r="C145" s="21" t="s">
        <v>775</v>
      </c>
      <c r="D145" s="6">
        <f>D146</f>
        <v>40</v>
      </c>
      <c r="E145" s="6">
        <f t="shared" ref="E145:F145" si="40">E146</f>
        <v>40</v>
      </c>
      <c r="F145" s="6">
        <f t="shared" si="40"/>
        <v>40</v>
      </c>
    </row>
    <row r="146" spans="1:6" ht="15.75" outlineLevel="7" x14ac:dyDescent="0.2">
      <c r="A146" s="44" t="s">
        <v>774</v>
      </c>
      <c r="B146" s="44" t="s">
        <v>7</v>
      </c>
      <c r="C146" s="22" t="s">
        <v>776</v>
      </c>
      <c r="D146" s="7">
        <v>40</v>
      </c>
      <c r="E146" s="7">
        <v>40</v>
      </c>
      <c r="F146" s="7">
        <v>40</v>
      </c>
    </row>
    <row r="147" spans="1:6" ht="31.5" outlineLevel="7" x14ac:dyDescent="0.2">
      <c r="A147" s="45" t="s">
        <v>646</v>
      </c>
      <c r="B147" s="45"/>
      <c r="C147" s="10" t="s">
        <v>648</v>
      </c>
      <c r="D147" s="16">
        <f>D148</f>
        <v>53.2</v>
      </c>
      <c r="E147" s="16">
        <f t="shared" ref="E147:F148" si="41">E148</f>
        <v>53.2</v>
      </c>
      <c r="F147" s="16">
        <f t="shared" si="41"/>
        <v>53.2</v>
      </c>
    </row>
    <row r="148" spans="1:6" ht="31.5" outlineLevel="7" x14ac:dyDescent="0.2">
      <c r="A148" s="45" t="s">
        <v>645</v>
      </c>
      <c r="B148" s="45"/>
      <c r="C148" s="10" t="s">
        <v>647</v>
      </c>
      <c r="D148" s="16">
        <f>D149</f>
        <v>53.2</v>
      </c>
      <c r="E148" s="16">
        <f t="shared" si="41"/>
        <v>53.2</v>
      </c>
      <c r="F148" s="16">
        <f t="shared" si="41"/>
        <v>53.2</v>
      </c>
    </row>
    <row r="149" spans="1:6" ht="31.5" outlineLevel="7" x14ac:dyDescent="0.2">
      <c r="A149" s="46" t="s">
        <v>645</v>
      </c>
      <c r="B149" s="46" t="s">
        <v>65</v>
      </c>
      <c r="C149" s="11" t="s">
        <v>66</v>
      </c>
      <c r="D149" s="17">
        <v>53.2</v>
      </c>
      <c r="E149" s="17">
        <v>53.2</v>
      </c>
      <c r="F149" s="17">
        <v>53.2</v>
      </c>
    </row>
    <row r="150" spans="1:6" ht="47.25" outlineLevel="3" x14ac:dyDescent="0.2">
      <c r="A150" s="43" t="s">
        <v>336</v>
      </c>
      <c r="B150" s="43"/>
      <c r="C150" s="21" t="s">
        <v>337</v>
      </c>
      <c r="D150" s="16">
        <f>D151</f>
        <v>219269.49999999997</v>
      </c>
      <c r="E150" s="16">
        <f t="shared" ref="E150:F150" si="42">E151</f>
        <v>219751.19999999998</v>
      </c>
      <c r="F150" s="16">
        <f t="shared" si="42"/>
        <v>220983.99999999997</v>
      </c>
    </row>
    <row r="151" spans="1:6" ht="31.5" outlineLevel="4" x14ac:dyDescent="0.2">
      <c r="A151" s="43" t="s">
        <v>338</v>
      </c>
      <c r="B151" s="43"/>
      <c r="C151" s="21" t="s">
        <v>35</v>
      </c>
      <c r="D151" s="16">
        <f>D152+D156+D158+D160+D162+D164+D166+D168+D170+D172</f>
        <v>219269.49999999997</v>
      </c>
      <c r="E151" s="16">
        <f t="shared" ref="E151:F151" si="43">E152+E156+E158+E160+E162+E164+E166+E168+E170+E172</f>
        <v>219751.19999999998</v>
      </c>
      <c r="F151" s="16">
        <f t="shared" si="43"/>
        <v>220983.99999999997</v>
      </c>
    </row>
    <row r="152" spans="1:6" ht="15.75" outlineLevel="5" x14ac:dyDescent="0.2">
      <c r="A152" s="43" t="s">
        <v>366</v>
      </c>
      <c r="B152" s="43"/>
      <c r="C152" s="21" t="s">
        <v>37</v>
      </c>
      <c r="D152" s="16">
        <f>D153+D154+D155</f>
        <v>8212.2999999999993</v>
      </c>
      <c r="E152" s="16">
        <f>E153+E154+E155</f>
        <v>8529</v>
      </c>
      <c r="F152" s="16">
        <f>F153+F154+F155</f>
        <v>9926.7999999999993</v>
      </c>
    </row>
    <row r="153" spans="1:6" ht="47.25" outlineLevel="7" x14ac:dyDescent="0.2">
      <c r="A153" s="44" t="s">
        <v>366</v>
      </c>
      <c r="B153" s="44" t="s">
        <v>4</v>
      </c>
      <c r="C153" s="22" t="s">
        <v>5</v>
      </c>
      <c r="D153" s="7">
        <v>7910.5</v>
      </c>
      <c r="E153" s="7">
        <v>8227.2000000000007</v>
      </c>
      <c r="F153" s="7">
        <v>9625</v>
      </c>
    </row>
    <row r="154" spans="1:6" ht="31.5" outlineLevel="7" x14ac:dyDescent="0.2">
      <c r="A154" s="44" t="s">
        <v>366</v>
      </c>
      <c r="B154" s="44" t="s">
        <v>7</v>
      </c>
      <c r="C154" s="22" t="s">
        <v>8</v>
      </c>
      <c r="D154" s="7">
        <v>301.5</v>
      </c>
      <c r="E154" s="7">
        <v>301.5</v>
      </c>
      <c r="F154" s="7">
        <v>301.5</v>
      </c>
    </row>
    <row r="155" spans="1:6" ht="15.75" outlineLevel="7" x14ac:dyDescent="0.2">
      <c r="A155" s="44" t="s">
        <v>366</v>
      </c>
      <c r="B155" s="44" t="s">
        <v>15</v>
      </c>
      <c r="C155" s="22" t="s">
        <v>16</v>
      </c>
      <c r="D155" s="7">
        <v>0.3</v>
      </c>
      <c r="E155" s="7">
        <v>0.3</v>
      </c>
      <c r="F155" s="7">
        <v>0.3</v>
      </c>
    </row>
    <row r="156" spans="1:6" ht="15.75" outlineLevel="5" x14ac:dyDescent="0.2">
      <c r="A156" s="43" t="s">
        <v>339</v>
      </c>
      <c r="B156" s="43"/>
      <c r="C156" s="21" t="s">
        <v>315</v>
      </c>
      <c r="D156" s="16">
        <f>D157</f>
        <v>59122.6</v>
      </c>
      <c r="E156" s="16">
        <f>E157</f>
        <v>59122.6</v>
      </c>
      <c r="F156" s="16">
        <f>F157</f>
        <v>59122.6</v>
      </c>
    </row>
    <row r="157" spans="1:6" ht="31.5" outlineLevel="7" x14ac:dyDescent="0.2">
      <c r="A157" s="44" t="s">
        <v>339</v>
      </c>
      <c r="B157" s="44" t="s">
        <v>65</v>
      </c>
      <c r="C157" s="22" t="s">
        <v>66</v>
      </c>
      <c r="D157" s="17">
        <v>59122.6</v>
      </c>
      <c r="E157" s="17">
        <v>59122.6</v>
      </c>
      <c r="F157" s="17">
        <v>59122.6</v>
      </c>
    </row>
    <row r="158" spans="1:6" ht="15.75" outlineLevel="5" x14ac:dyDescent="0.2">
      <c r="A158" s="43" t="s">
        <v>346</v>
      </c>
      <c r="B158" s="43"/>
      <c r="C158" s="21" t="s">
        <v>347</v>
      </c>
      <c r="D158" s="16">
        <f>D159</f>
        <v>9937.5</v>
      </c>
      <c r="E158" s="16">
        <f>E159</f>
        <v>9937.5</v>
      </c>
      <c r="F158" s="16">
        <f>F159</f>
        <v>9937.5</v>
      </c>
    </row>
    <row r="159" spans="1:6" ht="31.5" outlineLevel="7" x14ac:dyDescent="0.2">
      <c r="A159" s="44" t="s">
        <v>346</v>
      </c>
      <c r="B159" s="44" t="s">
        <v>65</v>
      </c>
      <c r="C159" s="22" t="s">
        <v>66</v>
      </c>
      <c r="D159" s="7">
        <f>11187.5-1250</f>
        <v>9937.5</v>
      </c>
      <c r="E159" s="7">
        <f t="shared" ref="E159:F159" si="44">11187.5-1250</f>
        <v>9937.5</v>
      </c>
      <c r="F159" s="7">
        <f t="shared" si="44"/>
        <v>9937.5</v>
      </c>
    </row>
    <row r="160" spans="1:6" ht="15.75" outlineLevel="5" x14ac:dyDescent="0.2">
      <c r="A160" s="43" t="s">
        <v>352</v>
      </c>
      <c r="B160" s="43"/>
      <c r="C160" s="21" t="s">
        <v>353</v>
      </c>
      <c r="D160" s="16">
        <f>D161</f>
        <v>49305.4</v>
      </c>
      <c r="E160" s="16">
        <f>E161</f>
        <v>49305.4</v>
      </c>
      <c r="F160" s="16">
        <f>F161</f>
        <v>49305.4</v>
      </c>
    </row>
    <row r="161" spans="1:6" ht="31.5" outlineLevel="7" x14ac:dyDescent="0.2">
      <c r="A161" s="44" t="s">
        <v>352</v>
      </c>
      <c r="B161" s="44" t="s">
        <v>65</v>
      </c>
      <c r="C161" s="22" t="s">
        <v>66</v>
      </c>
      <c r="D161" s="17">
        <v>49305.4</v>
      </c>
      <c r="E161" s="17">
        <v>49305.4</v>
      </c>
      <c r="F161" s="17">
        <v>49305.4</v>
      </c>
    </row>
    <row r="162" spans="1:6" ht="15.75" outlineLevel="5" x14ac:dyDescent="0.2">
      <c r="A162" s="43" t="s">
        <v>354</v>
      </c>
      <c r="B162" s="43"/>
      <c r="C162" s="21" t="s">
        <v>355</v>
      </c>
      <c r="D162" s="16">
        <f>D163</f>
        <v>29655.4</v>
      </c>
      <c r="E162" s="16">
        <f>E163</f>
        <v>29655.4</v>
      </c>
      <c r="F162" s="16">
        <f>F163</f>
        <v>29655.4</v>
      </c>
    </row>
    <row r="163" spans="1:6" ht="31.5" outlineLevel="7" x14ac:dyDescent="0.2">
      <c r="A163" s="44" t="s">
        <v>354</v>
      </c>
      <c r="B163" s="44" t="s">
        <v>65</v>
      </c>
      <c r="C163" s="22" t="s">
        <v>66</v>
      </c>
      <c r="D163" s="17">
        <v>29655.4</v>
      </c>
      <c r="E163" s="17">
        <v>29655.4</v>
      </c>
      <c r="F163" s="17">
        <v>29655.4</v>
      </c>
    </row>
    <row r="164" spans="1:6" ht="31.5" outlineLevel="5" x14ac:dyDescent="0.2">
      <c r="A164" s="43" t="s">
        <v>356</v>
      </c>
      <c r="B164" s="43"/>
      <c r="C164" s="21" t="s">
        <v>357</v>
      </c>
      <c r="D164" s="16">
        <f>D165</f>
        <v>48354.9</v>
      </c>
      <c r="E164" s="16">
        <f>E165</f>
        <v>48354.9</v>
      </c>
      <c r="F164" s="16">
        <f>F165</f>
        <v>48354.9</v>
      </c>
    </row>
    <row r="165" spans="1:6" ht="31.5" outlineLevel="7" x14ac:dyDescent="0.2">
      <c r="A165" s="44" t="s">
        <v>356</v>
      </c>
      <c r="B165" s="44" t="s">
        <v>65</v>
      </c>
      <c r="C165" s="22" t="s">
        <v>66</v>
      </c>
      <c r="D165" s="7">
        <f>48347.4+7.5</f>
        <v>48354.9</v>
      </c>
      <c r="E165" s="7">
        <f t="shared" ref="E165:F165" si="45">48347.4+7.5</f>
        <v>48354.9</v>
      </c>
      <c r="F165" s="7">
        <f t="shared" si="45"/>
        <v>48354.9</v>
      </c>
    </row>
    <row r="166" spans="1:6" ht="15.75" outlineLevel="5" x14ac:dyDescent="0.2">
      <c r="A166" s="43" t="s">
        <v>367</v>
      </c>
      <c r="B166" s="43"/>
      <c r="C166" s="21" t="s">
        <v>368</v>
      </c>
      <c r="D166" s="16">
        <f>D167</f>
        <v>14246.4</v>
      </c>
      <c r="E166" s="16">
        <f>E167</f>
        <v>14246.4</v>
      </c>
      <c r="F166" s="16">
        <f>F167</f>
        <v>14246.4</v>
      </c>
    </row>
    <row r="167" spans="1:6" ht="31.5" outlineLevel="7" x14ac:dyDescent="0.2">
      <c r="A167" s="44" t="s">
        <v>367</v>
      </c>
      <c r="B167" s="44" t="s">
        <v>65</v>
      </c>
      <c r="C167" s="22" t="s">
        <v>66</v>
      </c>
      <c r="D167" s="17">
        <v>14246.4</v>
      </c>
      <c r="E167" s="17">
        <v>14246.4</v>
      </c>
      <c r="F167" s="17">
        <v>14246.4</v>
      </c>
    </row>
    <row r="168" spans="1:6" ht="33" customHeight="1" outlineLevel="5" x14ac:dyDescent="0.2">
      <c r="A168" s="43" t="s">
        <v>358</v>
      </c>
      <c r="B168" s="43"/>
      <c r="C168" s="21" t="s">
        <v>359</v>
      </c>
      <c r="D168" s="16">
        <f>D169</f>
        <v>50</v>
      </c>
      <c r="E168" s="16">
        <f>E169</f>
        <v>50</v>
      </c>
      <c r="F168" s="16">
        <f>F169</f>
        <v>50</v>
      </c>
    </row>
    <row r="169" spans="1:6" ht="31.5" outlineLevel="7" x14ac:dyDescent="0.2">
      <c r="A169" s="44" t="s">
        <v>358</v>
      </c>
      <c r="B169" s="44" t="s">
        <v>65</v>
      </c>
      <c r="C169" s="22" t="s">
        <v>66</v>
      </c>
      <c r="D169" s="17">
        <v>50</v>
      </c>
      <c r="E169" s="17">
        <v>50</v>
      </c>
      <c r="F169" s="17">
        <v>50</v>
      </c>
    </row>
    <row r="170" spans="1:6" ht="47.25" outlineLevel="5" x14ac:dyDescent="0.2">
      <c r="A170" s="43" t="s">
        <v>360</v>
      </c>
      <c r="B170" s="43"/>
      <c r="C170" s="21" t="s">
        <v>361</v>
      </c>
      <c r="D170" s="16">
        <f>D171</f>
        <v>385</v>
      </c>
      <c r="E170" s="16">
        <f>E171</f>
        <v>385</v>
      </c>
      <c r="F170" s="16">
        <f>F171</f>
        <v>385</v>
      </c>
    </row>
    <row r="171" spans="1:6" ht="31.5" outlineLevel="7" x14ac:dyDescent="0.2">
      <c r="A171" s="44" t="s">
        <v>360</v>
      </c>
      <c r="B171" s="44" t="s">
        <v>65</v>
      </c>
      <c r="C171" s="22" t="s">
        <v>66</v>
      </c>
      <c r="D171" s="17">
        <v>385</v>
      </c>
      <c r="E171" s="17">
        <v>385</v>
      </c>
      <c r="F171" s="17">
        <v>385</v>
      </c>
    </row>
    <row r="172" spans="1:6" ht="31.5" outlineLevel="7" x14ac:dyDescent="0.2">
      <c r="A172" s="43" t="s">
        <v>633</v>
      </c>
      <c r="B172" s="43"/>
      <c r="C172" s="21" t="s">
        <v>634</v>
      </c>
      <c r="D172" s="17"/>
      <c r="E172" s="6">
        <f t="shared" ref="E172" si="46">E173</f>
        <v>165</v>
      </c>
      <c r="F172" s="6"/>
    </row>
    <row r="173" spans="1:6" ht="31.5" outlineLevel="7" x14ac:dyDescent="0.2">
      <c r="A173" s="44" t="s">
        <v>633</v>
      </c>
      <c r="B173" s="44" t="s">
        <v>65</v>
      </c>
      <c r="C173" s="22" t="s">
        <v>66</v>
      </c>
      <c r="D173" s="17"/>
      <c r="E173" s="17">
        <v>165</v>
      </c>
      <c r="F173" s="17"/>
    </row>
    <row r="174" spans="1:6" ht="47.25" outlineLevel="2" x14ac:dyDescent="0.2">
      <c r="A174" s="43" t="s">
        <v>49</v>
      </c>
      <c r="B174" s="43"/>
      <c r="C174" s="21" t="s">
        <v>50</v>
      </c>
      <c r="D174" s="16">
        <f t="shared" ref="D174:F174" si="47">D175+D206+D222+D233</f>
        <v>68854.100000000006</v>
      </c>
      <c r="E174" s="16">
        <f t="shared" si="47"/>
        <v>69933.200000000012</v>
      </c>
      <c r="F174" s="16">
        <f t="shared" si="47"/>
        <v>74683.100000000006</v>
      </c>
    </row>
    <row r="175" spans="1:6" ht="31.5" outlineLevel="3" x14ac:dyDescent="0.2">
      <c r="A175" s="43" t="s">
        <v>51</v>
      </c>
      <c r="B175" s="43"/>
      <c r="C175" s="21" t="s">
        <v>52</v>
      </c>
      <c r="D175" s="16">
        <f>D176+D193+D197+D203+D200</f>
        <v>7630.5999999999995</v>
      </c>
      <c r="E175" s="16">
        <f t="shared" ref="E175:F175" si="48">E176+E193+E197+E203+E200</f>
        <v>7633.5999999999995</v>
      </c>
      <c r="F175" s="16">
        <f t="shared" si="48"/>
        <v>7633.5999999999995</v>
      </c>
    </row>
    <row r="176" spans="1:6" ht="31.5" outlineLevel="4" x14ac:dyDescent="0.2">
      <c r="A176" s="43" t="s">
        <v>111</v>
      </c>
      <c r="B176" s="43"/>
      <c r="C176" s="21" t="s">
        <v>112</v>
      </c>
      <c r="D176" s="16">
        <f>D177+D180+D183+D185+D187+D189+D191</f>
        <v>6257.9</v>
      </c>
      <c r="E176" s="16">
        <f>E177+E180+E183+E185+E187+E189+E191</f>
        <v>6260.9</v>
      </c>
      <c r="F176" s="16">
        <f>F177+F180+F183+F185+F187+F189+F191</f>
        <v>6260.9</v>
      </c>
    </row>
    <row r="177" spans="1:6" ht="31.5" outlineLevel="5" x14ac:dyDescent="0.2">
      <c r="A177" s="43" t="s">
        <v>113</v>
      </c>
      <c r="B177" s="43"/>
      <c r="C177" s="21" t="s">
        <v>114</v>
      </c>
      <c r="D177" s="16">
        <f>D178+D179</f>
        <v>3231.4</v>
      </c>
      <c r="E177" s="16">
        <f t="shared" ref="E177:F177" si="49">E178+E179</f>
        <v>3231.4</v>
      </c>
      <c r="F177" s="16">
        <f t="shared" si="49"/>
        <v>3231.4</v>
      </c>
    </row>
    <row r="178" spans="1:6" ht="31.5" outlineLevel="7" x14ac:dyDescent="0.2">
      <c r="A178" s="44" t="s">
        <v>113</v>
      </c>
      <c r="B178" s="44" t="s">
        <v>7</v>
      </c>
      <c r="C178" s="22" t="s">
        <v>8</v>
      </c>
      <c r="D178" s="17">
        <f>1871.4+159.6</f>
        <v>2031</v>
      </c>
      <c r="E178" s="17">
        <f t="shared" ref="E178:F178" si="50">1871.4+159.6</f>
        <v>2031</v>
      </c>
      <c r="F178" s="17">
        <f t="shared" si="50"/>
        <v>2031</v>
      </c>
    </row>
    <row r="179" spans="1:6" ht="31.5" outlineLevel="7" x14ac:dyDescent="0.2">
      <c r="A179" s="44" t="s">
        <v>113</v>
      </c>
      <c r="B179" s="44" t="s">
        <v>65</v>
      </c>
      <c r="C179" s="22" t="s">
        <v>66</v>
      </c>
      <c r="D179" s="17">
        <v>1200.4000000000001</v>
      </c>
      <c r="E179" s="17">
        <v>1200.4000000000001</v>
      </c>
      <c r="F179" s="17">
        <v>1200.4000000000001</v>
      </c>
    </row>
    <row r="180" spans="1:6" ht="15.75" outlineLevel="5" x14ac:dyDescent="0.2">
      <c r="A180" s="43" t="s">
        <v>327</v>
      </c>
      <c r="B180" s="43"/>
      <c r="C180" s="21" t="s">
        <v>328</v>
      </c>
      <c r="D180" s="16">
        <f>D181+D182</f>
        <v>186.5</v>
      </c>
      <c r="E180" s="16">
        <f t="shared" ref="E180:F180" si="51">E181+E182</f>
        <v>186.5</v>
      </c>
      <c r="F180" s="16">
        <f t="shared" si="51"/>
        <v>186.5</v>
      </c>
    </row>
    <row r="181" spans="1:6" ht="31.5" outlineLevel="7" x14ac:dyDescent="0.2">
      <c r="A181" s="44" t="s">
        <v>327</v>
      </c>
      <c r="B181" s="44" t="s">
        <v>7</v>
      </c>
      <c r="C181" s="22" t="s">
        <v>8</v>
      </c>
      <c r="D181" s="17">
        <f>50+75</f>
        <v>125</v>
      </c>
      <c r="E181" s="17">
        <f t="shared" ref="E181:F181" si="52">50+75</f>
        <v>125</v>
      </c>
      <c r="F181" s="17">
        <f t="shared" si="52"/>
        <v>125</v>
      </c>
    </row>
    <row r="182" spans="1:6" ht="31.5" outlineLevel="7" x14ac:dyDescent="0.2">
      <c r="A182" s="44" t="s">
        <v>327</v>
      </c>
      <c r="B182" s="44" t="s">
        <v>65</v>
      </c>
      <c r="C182" s="22" t="s">
        <v>66</v>
      </c>
      <c r="D182" s="17">
        <v>61.5</v>
      </c>
      <c r="E182" s="17">
        <v>61.5</v>
      </c>
      <c r="F182" s="17">
        <v>61.5</v>
      </c>
    </row>
    <row r="183" spans="1:6" ht="31.5" outlineLevel="5" x14ac:dyDescent="0.2">
      <c r="A183" s="43" t="s">
        <v>194</v>
      </c>
      <c r="B183" s="43"/>
      <c r="C183" s="21" t="s">
        <v>432</v>
      </c>
      <c r="D183" s="16">
        <f>D184</f>
        <v>37.700000000000003</v>
      </c>
      <c r="E183" s="16">
        <f>E184</f>
        <v>37.700000000000003</v>
      </c>
      <c r="F183" s="16">
        <f>F184</f>
        <v>37.700000000000003</v>
      </c>
    </row>
    <row r="184" spans="1:6" ht="31.5" outlineLevel="7" x14ac:dyDescent="0.2">
      <c r="A184" s="44" t="s">
        <v>194</v>
      </c>
      <c r="B184" s="44" t="s">
        <v>65</v>
      </c>
      <c r="C184" s="22" t="s">
        <v>66</v>
      </c>
      <c r="D184" s="17">
        <v>37.700000000000003</v>
      </c>
      <c r="E184" s="17">
        <v>37.700000000000003</v>
      </c>
      <c r="F184" s="17">
        <v>37.700000000000003</v>
      </c>
    </row>
    <row r="185" spans="1:6" ht="31.5" outlineLevel="5" x14ac:dyDescent="0.2">
      <c r="A185" s="43" t="s">
        <v>748</v>
      </c>
      <c r="B185" s="43"/>
      <c r="C185" s="21" t="s">
        <v>116</v>
      </c>
      <c r="D185" s="16">
        <f>D186</f>
        <v>2123.5</v>
      </c>
      <c r="E185" s="16">
        <f>E186</f>
        <v>2123.5</v>
      </c>
      <c r="F185" s="16">
        <f>F186</f>
        <v>2123.5</v>
      </c>
    </row>
    <row r="186" spans="1:6" ht="31.5" outlineLevel="7" x14ac:dyDescent="0.2">
      <c r="A186" s="44" t="s">
        <v>748</v>
      </c>
      <c r="B186" s="44" t="s">
        <v>65</v>
      </c>
      <c r="C186" s="22" t="s">
        <v>66</v>
      </c>
      <c r="D186" s="17">
        <v>2123.5</v>
      </c>
      <c r="E186" s="17">
        <v>2123.5</v>
      </c>
      <c r="F186" s="17">
        <v>2123.5</v>
      </c>
    </row>
    <row r="187" spans="1:6" ht="47.25" outlineLevel="5" x14ac:dyDescent="0.2">
      <c r="A187" s="43" t="s">
        <v>117</v>
      </c>
      <c r="B187" s="43"/>
      <c r="C187" s="21" t="s">
        <v>118</v>
      </c>
      <c r="D187" s="16">
        <f>D188</f>
        <v>83.9</v>
      </c>
      <c r="E187" s="16">
        <f>E188</f>
        <v>86.9</v>
      </c>
      <c r="F187" s="16">
        <f>F188</f>
        <v>86.9</v>
      </c>
    </row>
    <row r="188" spans="1:6" ht="31.5" outlineLevel="7" x14ac:dyDescent="0.2">
      <c r="A188" s="44" t="s">
        <v>117</v>
      </c>
      <c r="B188" s="44" t="s">
        <v>65</v>
      </c>
      <c r="C188" s="22" t="s">
        <v>66</v>
      </c>
      <c r="D188" s="17">
        <v>83.9</v>
      </c>
      <c r="E188" s="17">
        <v>86.9</v>
      </c>
      <c r="F188" s="17">
        <v>86.9</v>
      </c>
    </row>
    <row r="189" spans="1:6" ht="30.75" customHeight="1" outlineLevel="5" x14ac:dyDescent="0.2">
      <c r="A189" s="43" t="s">
        <v>115</v>
      </c>
      <c r="B189" s="43"/>
      <c r="C189" s="21" t="s">
        <v>414</v>
      </c>
      <c r="D189" s="6">
        <f t="shared" ref="D189:F189" si="53">D190</f>
        <v>250</v>
      </c>
      <c r="E189" s="6">
        <f t="shared" si="53"/>
        <v>250</v>
      </c>
      <c r="F189" s="6">
        <f t="shared" si="53"/>
        <v>250</v>
      </c>
    </row>
    <row r="190" spans="1:6" ht="47.25" outlineLevel="7" x14ac:dyDescent="0.2">
      <c r="A190" s="44" t="s">
        <v>115</v>
      </c>
      <c r="B190" s="44" t="s">
        <v>4</v>
      </c>
      <c r="C190" s="22" t="s">
        <v>5</v>
      </c>
      <c r="D190" s="7">
        <v>250</v>
      </c>
      <c r="E190" s="7">
        <v>250</v>
      </c>
      <c r="F190" s="7">
        <v>250</v>
      </c>
    </row>
    <row r="191" spans="1:6" ht="30" customHeight="1" outlineLevel="5" x14ac:dyDescent="0.2">
      <c r="A191" s="43" t="s">
        <v>115</v>
      </c>
      <c r="B191" s="43"/>
      <c r="C191" s="21" t="s">
        <v>417</v>
      </c>
      <c r="D191" s="6">
        <f t="shared" ref="D191:F191" si="54">D192</f>
        <v>344.9</v>
      </c>
      <c r="E191" s="6">
        <f t="shared" si="54"/>
        <v>344.9</v>
      </c>
      <c r="F191" s="6">
        <f t="shared" si="54"/>
        <v>344.9</v>
      </c>
    </row>
    <row r="192" spans="1:6" ht="47.25" outlineLevel="7" x14ac:dyDescent="0.2">
      <c r="A192" s="44" t="s">
        <v>115</v>
      </c>
      <c r="B192" s="44" t="s">
        <v>4</v>
      </c>
      <c r="C192" s="22" t="s">
        <v>5</v>
      </c>
      <c r="D192" s="7">
        <v>344.9</v>
      </c>
      <c r="E192" s="7">
        <v>344.9</v>
      </c>
      <c r="F192" s="7">
        <v>344.9</v>
      </c>
    </row>
    <row r="193" spans="1:6" ht="30.75" customHeight="1" outlineLevel="4" x14ac:dyDescent="0.2">
      <c r="A193" s="43" t="s">
        <v>329</v>
      </c>
      <c r="B193" s="43"/>
      <c r="C193" s="21" t="s">
        <v>330</v>
      </c>
      <c r="D193" s="16">
        <f t="shared" ref="D193:F193" si="55">D194</f>
        <v>121.5</v>
      </c>
      <c r="E193" s="16">
        <f t="shared" si="55"/>
        <v>121.5</v>
      </c>
      <c r="F193" s="16">
        <f t="shared" si="55"/>
        <v>121.5</v>
      </c>
    </row>
    <row r="194" spans="1:6" ht="31.5" outlineLevel="5" x14ac:dyDescent="0.2">
      <c r="A194" s="43" t="s">
        <v>331</v>
      </c>
      <c r="B194" s="43"/>
      <c r="C194" s="21" t="s">
        <v>332</v>
      </c>
      <c r="D194" s="16">
        <f>D195+D196</f>
        <v>121.5</v>
      </c>
      <c r="E194" s="16">
        <f t="shared" ref="E194:F194" si="56">E195+E196</f>
        <v>121.5</v>
      </c>
      <c r="F194" s="16">
        <f t="shared" si="56"/>
        <v>121.5</v>
      </c>
    </row>
    <row r="195" spans="1:6" ht="31.5" outlineLevel="7" x14ac:dyDescent="0.2">
      <c r="A195" s="44" t="s">
        <v>331</v>
      </c>
      <c r="B195" s="44" t="s">
        <v>7</v>
      </c>
      <c r="C195" s="22" t="s">
        <v>8</v>
      </c>
      <c r="D195" s="17">
        <f>22.5+18+72</f>
        <v>112.5</v>
      </c>
      <c r="E195" s="17">
        <f t="shared" ref="E195:F195" si="57">22.5+18+72</f>
        <v>112.5</v>
      </c>
      <c r="F195" s="17">
        <f t="shared" si="57"/>
        <v>112.5</v>
      </c>
    </row>
    <row r="196" spans="1:6" ht="31.5" outlineLevel="7" x14ac:dyDescent="0.2">
      <c r="A196" s="44" t="s">
        <v>331</v>
      </c>
      <c r="B196" s="44" t="s">
        <v>65</v>
      </c>
      <c r="C196" s="22" t="s">
        <v>66</v>
      </c>
      <c r="D196" s="17">
        <v>9</v>
      </c>
      <c r="E196" s="17">
        <v>9</v>
      </c>
      <c r="F196" s="17">
        <v>9</v>
      </c>
    </row>
    <row r="197" spans="1:6" ht="31.5" outlineLevel="4" x14ac:dyDescent="0.2">
      <c r="A197" s="43" t="s">
        <v>369</v>
      </c>
      <c r="B197" s="43"/>
      <c r="C197" s="21" t="s">
        <v>370</v>
      </c>
      <c r="D197" s="16">
        <f t="shared" ref="D197:F198" si="58">D198</f>
        <v>69.3</v>
      </c>
      <c r="E197" s="16">
        <f t="shared" si="58"/>
        <v>69.3</v>
      </c>
      <c r="F197" s="16">
        <f t="shared" si="58"/>
        <v>69.3</v>
      </c>
    </row>
    <row r="198" spans="1:6" ht="15.75" outlineLevel="5" x14ac:dyDescent="0.2">
      <c r="A198" s="43" t="s">
        <v>371</v>
      </c>
      <c r="B198" s="43"/>
      <c r="C198" s="21" t="s">
        <v>372</v>
      </c>
      <c r="D198" s="16">
        <f t="shared" si="58"/>
        <v>69.3</v>
      </c>
      <c r="E198" s="16">
        <f t="shared" si="58"/>
        <v>69.3</v>
      </c>
      <c r="F198" s="16">
        <f t="shared" si="58"/>
        <v>69.3</v>
      </c>
    </row>
    <row r="199" spans="1:6" ht="31.5" outlineLevel="7" x14ac:dyDescent="0.2">
      <c r="A199" s="44" t="s">
        <v>371</v>
      </c>
      <c r="B199" s="44" t="s">
        <v>7</v>
      </c>
      <c r="C199" s="22" t="s">
        <v>8</v>
      </c>
      <c r="D199" s="17">
        <f>54+15.3</f>
        <v>69.3</v>
      </c>
      <c r="E199" s="17">
        <f t="shared" ref="E199:F199" si="59">54+15.3</f>
        <v>69.3</v>
      </c>
      <c r="F199" s="17">
        <f t="shared" si="59"/>
        <v>69.3</v>
      </c>
    </row>
    <row r="200" spans="1:6" ht="15.75" outlineLevel="7" x14ac:dyDescent="0.2">
      <c r="A200" s="43" t="s">
        <v>644</v>
      </c>
      <c r="B200" s="43"/>
      <c r="C200" s="14" t="s">
        <v>643</v>
      </c>
      <c r="D200" s="16">
        <f>D201</f>
        <v>839.4</v>
      </c>
      <c r="E200" s="16">
        <f t="shared" ref="E200:F201" si="60">E201</f>
        <v>839.4</v>
      </c>
      <c r="F200" s="16">
        <f t="shared" si="60"/>
        <v>839.4</v>
      </c>
    </row>
    <row r="201" spans="1:6" ht="31.5" outlineLevel="7" x14ac:dyDescent="0.2">
      <c r="A201" s="43" t="s">
        <v>637</v>
      </c>
      <c r="B201" s="43" t="s">
        <v>448</v>
      </c>
      <c r="C201" s="20" t="s">
        <v>944</v>
      </c>
      <c r="D201" s="16">
        <f>D202</f>
        <v>839.4</v>
      </c>
      <c r="E201" s="16">
        <f t="shared" si="60"/>
        <v>839.4</v>
      </c>
      <c r="F201" s="16">
        <f t="shared" si="60"/>
        <v>839.4</v>
      </c>
    </row>
    <row r="202" spans="1:6" ht="31.5" outlineLevel="7" x14ac:dyDescent="0.2">
      <c r="A202" s="44" t="s">
        <v>637</v>
      </c>
      <c r="B202" s="44" t="s">
        <v>65</v>
      </c>
      <c r="C202" s="19" t="s">
        <v>422</v>
      </c>
      <c r="D202" s="17">
        <v>839.4</v>
      </c>
      <c r="E202" s="17">
        <v>839.4</v>
      </c>
      <c r="F202" s="17">
        <v>839.4</v>
      </c>
    </row>
    <row r="203" spans="1:6" ht="47.25" outlineLevel="4" x14ac:dyDescent="0.2">
      <c r="A203" s="43" t="s">
        <v>53</v>
      </c>
      <c r="B203" s="43"/>
      <c r="C203" s="21" t="s">
        <v>54</v>
      </c>
      <c r="D203" s="16">
        <f t="shared" ref="D203:F204" si="61">D204</f>
        <v>342.5</v>
      </c>
      <c r="E203" s="16">
        <f t="shared" si="61"/>
        <v>342.5</v>
      </c>
      <c r="F203" s="16">
        <f t="shared" si="61"/>
        <v>342.5</v>
      </c>
    </row>
    <row r="204" spans="1:6" ht="15.75" outlineLevel="5" x14ac:dyDescent="0.2">
      <c r="A204" s="43" t="s">
        <v>55</v>
      </c>
      <c r="B204" s="43"/>
      <c r="C204" s="21" t="s">
        <v>56</v>
      </c>
      <c r="D204" s="16">
        <f t="shared" si="61"/>
        <v>342.5</v>
      </c>
      <c r="E204" s="16">
        <f t="shared" si="61"/>
        <v>342.5</v>
      </c>
      <c r="F204" s="16">
        <f t="shared" si="61"/>
        <v>342.5</v>
      </c>
    </row>
    <row r="205" spans="1:6" ht="31.5" outlineLevel="7" x14ac:dyDescent="0.2">
      <c r="A205" s="44" t="s">
        <v>55</v>
      </c>
      <c r="B205" s="44" t="s">
        <v>7</v>
      </c>
      <c r="C205" s="22" t="s">
        <v>8</v>
      </c>
      <c r="D205" s="17">
        <v>342.5</v>
      </c>
      <c r="E205" s="17">
        <v>342.5</v>
      </c>
      <c r="F205" s="17">
        <v>342.5</v>
      </c>
    </row>
    <row r="206" spans="1:6" ht="31.5" outlineLevel="3" x14ac:dyDescent="0.2">
      <c r="A206" s="43" t="s">
        <v>92</v>
      </c>
      <c r="B206" s="43"/>
      <c r="C206" s="21" t="s">
        <v>93</v>
      </c>
      <c r="D206" s="16">
        <f>D207+D210</f>
        <v>30034.600000000002</v>
      </c>
      <c r="E206" s="16">
        <f>E207+E210</f>
        <v>30034.600000000002</v>
      </c>
      <c r="F206" s="16">
        <f>F207+F210</f>
        <v>30034.600000000002</v>
      </c>
    </row>
    <row r="207" spans="1:6" ht="31.5" customHeight="1" outlineLevel="4" x14ac:dyDescent="0.2">
      <c r="A207" s="43" t="s">
        <v>94</v>
      </c>
      <c r="B207" s="43"/>
      <c r="C207" s="21" t="s">
        <v>95</v>
      </c>
      <c r="D207" s="16">
        <f>D208</f>
        <v>2828.3</v>
      </c>
      <c r="E207" s="16">
        <f>E208</f>
        <v>2828.3</v>
      </c>
      <c r="F207" s="16">
        <f>F208</f>
        <v>2828.3</v>
      </c>
    </row>
    <row r="208" spans="1:6" ht="31.5" outlineLevel="5" x14ac:dyDescent="0.2">
      <c r="A208" s="43" t="s">
        <v>96</v>
      </c>
      <c r="B208" s="43"/>
      <c r="C208" s="21" t="s">
        <v>97</v>
      </c>
      <c r="D208" s="16">
        <f>D209</f>
        <v>2828.3</v>
      </c>
      <c r="E208" s="16">
        <f t="shared" ref="E208:F208" si="62">E209</f>
        <v>2828.3</v>
      </c>
      <c r="F208" s="16">
        <f t="shared" si="62"/>
        <v>2828.3</v>
      </c>
    </row>
    <row r="209" spans="1:6" ht="31.5" outlineLevel="7" x14ac:dyDescent="0.2">
      <c r="A209" s="44" t="s">
        <v>96</v>
      </c>
      <c r="B209" s="44" t="s">
        <v>7</v>
      </c>
      <c r="C209" s="22" t="s">
        <v>8</v>
      </c>
      <c r="D209" s="7">
        <v>2828.3</v>
      </c>
      <c r="E209" s="7">
        <v>2828.3</v>
      </c>
      <c r="F209" s="7">
        <v>2828.3</v>
      </c>
    </row>
    <row r="210" spans="1:6" ht="31.5" outlineLevel="4" x14ac:dyDescent="0.2">
      <c r="A210" s="43" t="s">
        <v>103</v>
      </c>
      <c r="B210" s="43"/>
      <c r="C210" s="21" t="s">
        <v>104</v>
      </c>
      <c r="D210" s="16">
        <f>D211+D218+D220+D214+D216</f>
        <v>27206.300000000003</v>
      </c>
      <c r="E210" s="16">
        <f t="shared" ref="E210:F210" si="63">E211+E218+E220+E214+E216</f>
        <v>27206.300000000003</v>
      </c>
      <c r="F210" s="16">
        <f t="shared" si="63"/>
        <v>27206.300000000003</v>
      </c>
    </row>
    <row r="211" spans="1:6" ht="31.5" outlineLevel="5" x14ac:dyDescent="0.2">
      <c r="A211" s="43" t="s">
        <v>105</v>
      </c>
      <c r="B211" s="43"/>
      <c r="C211" s="21" t="s">
        <v>106</v>
      </c>
      <c r="D211" s="16">
        <f>D212+D213</f>
        <v>16537.100000000002</v>
      </c>
      <c r="E211" s="16">
        <f>E212+E213</f>
        <v>16537.100000000002</v>
      </c>
      <c r="F211" s="16">
        <f>F212+F213</f>
        <v>16537.100000000002</v>
      </c>
    </row>
    <row r="212" spans="1:6" ht="31.5" outlineLevel="7" x14ac:dyDescent="0.2">
      <c r="A212" s="44" t="s">
        <v>105</v>
      </c>
      <c r="B212" s="44" t="s">
        <v>7</v>
      </c>
      <c r="C212" s="22" t="s">
        <v>8</v>
      </c>
      <c r="D212" s="7">
        <v>133.9</v>
      </c>
      <c r="E212" s="7">
        <v>133.9</v>
      </c>
      <c r="F212" s="7">
        <v>133.9</v>
      </c>
    </row>
    <row r="213" spans="1:6" ht="31.5" outlineLevel="7" x14ac:dyDescent="0.2">
      <c r="A213" s="44" t="s">
        <v>105</v>
      </c>
      <c r="B213" s="44" t="s">
        <v>65</v>
      </c>
      <c r="C213" s="22" t="s">
        <v>66</v>
      </c>
      <c r="D213" s="7">
        <v>16403.2</v>
      </c>
      <c r="E213" s="7">
        <v>16403.2</v>
      </c>
      <c r="F213" s="7">
        <v>16403.2</v>
      </c>
    </row>
    <row r="214" spans="1:6" ht="15.75" outlineLevel="7" x14ac:dyDescent="0.2">
      <c r="A214" s="114" t="s">
        <v>641</v>
      </c>
      <c r="B214" s="43"/>
      <c r="C214" s="20" t="s">
        <v>642</v>
      </c>
      <c r="D214" s="6">
        <f>D215</f>
        <v>1839.2</v>
      </c>
      <c r="E214" s="6">
        <f t="shared" ref="E214:F214" si="64">E215</f>
        <v>1839.2</v>
      </c>
      <c r="F214" s="6">
        <f t="shared" si="64"/>
        <v>1839.2</v>
      </c>
    </row>
    <row r="215" spans="1:6" ht="31.5" outlineLevel="7" x14ac:dyDescent="0.2">
      <c r="A215" s="57" t="s">
        <v>641</v>
      </c>
      <c r="B215" s="46" t="s">
        <v>65</v>
      </c>
      <c r="C215" s="11" t="s">
        <v>66</v>
      </c>
      <c r="D215" s="7">
        <v>1839.2</v>
      </c>
      <c r="E215" s="7">
        <v>1839.2</v>
      </c>
      <c r="F215" s="7">
        <v>1839.2</v>
      </c>
    </row>
    <row r="216" spans="1:6" ht="15.75" outlineLevel="7" x14ac:dyDescent="0.2">
      <c r="A216" s="114" t="s">
        <v>640</v>
      </c>
      <c r="B216" s="43"/>
      <c r="C216" s="20" t="s">
        <v>639</v>
      </c>
      <c r="D216" s="6">
        <f>D217</f>
        <v>3246.9</v>
      </c>
      <c r="E216" s="6">
        <f t="shared" ref="E216" si="65">E217</f>
        <v>3246.9</v>
      </c>
      <c r="F216" s="6">
        <f t="shared" ref="F216" si="66">F217</f>
        <v>3246.9</v>
      </c>
    </row>
    <row r="217" spans="1:6" ht="31.5" outlineLevel="7" x14ac:dyDescent="0.2">
      <c r="A217" s="57" t="s">
        <v>640</v>
      </c>
      <c r="B217" s="46" t="s">
        <v>65</v>
      </c>
      <c r="C217" s="11" t="s">
        <v>66</v>
      </c>
      <c r="D217" s="7">
        <f>1876.9+1270+100</f>
        <v>3246.9</v>
      </c>
      <c r="E217" s="7">
        <f t="shared" ref="E217:F217" si="67">1876.9+1270+100</f>
        <v>3246.9</v>
      </c>
      <c r="F217" s="7">
        <f t="shared" si="67"/>
        <v>3246.9</v>
      </c>
    </row>
    <row r="218" spans="1:6" ht="15.75" outlineLevel="5" x14ac:dyDescent="0.2">
      <c r="A218" s="43" t="s">
        <v>136</v>
      </c>
      <c r="B218" s="43"/>
      <c r="C218" s="21" t="s">
        <v>137</v>
      </c>
      <c r="D218" s="16">
        <f>D219</f>
        <v>2600</v>
      </c>
      <c r="E218" s="16">
        <f t="shared" ref="E218:F218" si="68">E219</f>
        <v>2600</v>
      </c>
      <c r="F218" s="16">
        <f t="shared" si="68"/>
        <v>2600</v>
      </c>
    </row>
    <row r="219" spans="1:6" ht="31.5" outlineLevel="7" x14ac:dyDescent="0.2">
      <c r="A219" s="44" t="s">
        <v>136</v>
      </c>
      <c r="B219" s="44" t="s">
        <v>7</v>
      </c>
      <c r="C219" s="22" t="s">
        <v>8</v>
      </c>
      <c r="D219" s="17">
        <v>2600</v>
      </c>
      <c r="E219" s="17">
        <v>2600</v>
      </c>
      <c r="F219" s="17">
        <v>2600</v>
      </c>
    </row>
    <row r="220" spans="1:6" ht="15.75" outlineLevel="5" x14ac:dyDescent="0.2">
      <c r="A220" s="43" t="s">
        <v>107</v>
      </c>
      <c r="B220" s="43"/>
      <c r="C220" s="21" t="s">
        <v>108</v>
      </c>
      <c r="D220" s="16">
        <f>D221</f>
        <v>2983.1</v>
      </c>
      <c r="E220" s="16">
        <f>E221</f>
        <v>2983.1</v>
      </c>
      <c r="F220" s="16">
        <f>F221</f>
        <v>2983.1</v>
      </c>
    </row>
    <row r="221" spans="1:6" ht="31.5" outlineLevel="7" x14ac:dyDescent="0.2">
      <c r="A221" s="44" t="s">
        <v>107</v>
      </c>
      <c r="B221" s="44" t="s">
        <v>65</v>
      </c>
      <c r="C221" s="22" t="s">
        <v>66</v>
      </c>
      <c r="D221" s="17">
        <v>2983.1</v>
      </c>
      <c r="E221" s="17">
        <v>2983.1</v>
      </c>
      <c r="F221" s="17">
        <v>2983.1</v>
      </c>
    </row>
    <row r="222" spans="1:6" ht="31.5" outlineLevel="3" x14ac:dyDescent="0.2">
      <c r="A222" s="43" t="s">
        <v>138</v>
      </c>
      <c r="B222" s="43"/>
      <c r="C222" s="21" t="s">
        <v>139</v>
      </c>
      <c r="D222" s="16">
        <f>D223+D230</f>
        <v>940</v>
      </c>
      <c r="E222" s="16">
        <f t="shared" ref="E222:F222" si="69">E223+E230</f>
        <v>940</v>
      </c>
      <c r="F222" s="16">
        <f t="shared" si="69"/>
        <v>940</v>
      </c>
    </row>
    <row r="223" spans="1:6" ht="15.75" outlineLevel="4" x14ac:dyDescent="0.2">
      <c r="A223" s="43" t="s">
        <v>140</v>
      </c>
      <c r="B223" s="43"/>
      <c r="C223" s="21" t="s">
        <v>141</v>
      </c>
      <c r="D223" s="16">
        <f>D224+D226+D228</f>
        <v>920</v>
      </c>
      <c r="E223" s="16">
        <f t="shared" ref="E223:F223" si="70">E224+E226+E228</f>
        <v>920</v>
      </c>
      <c r="F223" s="16">
        <f t="shared" si="70"/>
        <v>920</v>
      </c>
    </row>
    <row r="224" spans="1:6" ht="15.75" outlineLevel="5" x14ac:dyDescent="0.2">
      <c r="A224" s="43" t="s">
        <v>142</v>
      </c>
      <c r="B224" s="43"/>
      <c r="C224" s="21" t="s">
        <v>143</v>
      </c>
      <c r="D224" s="16">
        <f>D225</f>
        <v>600</v>
      </c>
      <c r="E224" s="16">
        <f>E225</f>
        <v>600</v>
      </c>
      <c r="F224" s="16">
        <f>F225</f>
        <v>600</v>
      </c>
    </row>
    <row r="225" spans="1:6" ht="31.5" outlineLevel="7" x14ac:dyDescent="0.2">
      <c r="A225" s="44" t="s">
        <v>142</v>
      </c>
      <c r="B225" s="44" t="s">
        <v>7</v>
      </c>
      <c r="C225" s="22" t="s">
        <v>8</v>
      </c>
      <c r="D225" s="17">
        <v>600</v>
      </c>
      <c r="E225" s="17">
        <v>600</v>
      </c>
      <c r="F225" s="17">
        <v>600</v>
      </c>
    </row>
    <row r="226" spans="1:6" ht="31.5" outlineLevel="5" x14ac:dyDescent="0.2">
      <c r="A226" s="43" t="s">
        <v>215</v>
      </c>
      <c r="B226" s="43"/>
      <c r="C226" s="21" t="s">
        <v>216</v>
      </c>
      <c r="D226" s="16">
        <f>D227</f>
        <v>150</v>
      </c>
      <c r="E226" s="16">
        <f>E227</f>
        <v>150</v>
      </c>
      <c r="F226" s="16">
        <f>F227</f>
        <v>150</v>
      </c>
    </row>
    <row r="227" spans="1:6" ht="31.5" outlineLevel="7" x14ac:dyDescent="0.2">
      <c r="A227" s="44" t="s">
        <v>215</v>
      </c>
      <c r="B227" s="44" t="s">
        <v>7</v>
      </c>
      <c r="C227" s="22" t="s">
        <v>8</v>
      </c>
      <c r="D227" s="17">
        <v>150</v>
      </c>
      <c r="E227" s="17">
        <v>150</v>
      </c>
      <c r="F227" s="17">
        <v>150</v>
      </c>
    </row>
    <row r="228" spans="1:6" ht="15.75" outlineLevel="5" x14ac:dyDescent="0.2">
      <c r="A228" s="43" t="s">
        <v>217</v>
      </c>
      <c r="B228" s="43"/>
      <c r="C228" s="21" t="s">
        <v>218</v>
      </c>
      <c r="D228" s="16">
        <f>D229</f>
        <v>170</v>
      </c>
      <c r="E228" s="16">
        <f>E229</f>
        <v>170</v>
      </c>
      <c r="F228" s="16">
        <f>F229</f>
        <v>170</v>
      </c>
    </row>
    <row r="229" spans="1:6" ht="31.5" outlineLevel="7" x14ac:dyDescent="0.2">
      <c r="A229" s="44" t="s">
        <v>217</v>
      </c>
      <c r="B229" s="44" t="s">
        <v>7</v>
      </c>
      <c r="C229" s="22" t="s">
        <v>8</v>
      </c>
      <c r="D229" s="17">
        <v>170</v>
      </c>
      <c r="E229" s="17">
        <v>170</v>
      </c>
      <c r="F229" s="17">
        <v>170</v>
      </c>
    </row>
    <row r="230" spans="1:6" ht="31.5" outlineLevel="4" x14ac:dyDescent="0.2">
      <c r="A230" s="43" t="s">
        <v>219</v>
      </c>
      <c r="B230" s="43"/>
      <c r="C230" s="21" t="s">
        <v>220</v>
      </c>
      <c r="D230" s="16">
        <f t="shared" ref="D230:F231" si="71">D231</f>
        <v>20</v>
      </c>
      <c r="E230" s="16">
        <f t="shared" si="71"/>
        <v>20</v>
      </c>
      <c r="F230" s="16">
        <f t="shared" si="71"/>
        <v>20</v>
      </c>
    </row>
    <row r="231" spans="1:6" ht="15.75" outlineLevel="5" x14ac:dyDescent="0.2">
      <c r="A231" s="43" t="s">
        <v>221</v>
      </c>
      <c r="B231" s="43"/>
      <c r="C231" s="21" t="s">
        <v>222</v>
      </c>
      <c r="D231" s="16">
        <f t="shared" si="71"/>
        <v>20</v>
      </c>
      <c r="E231" s="16">
        <f t="shared" si="71"/>
        <v>20</v>
      </c>
      <c r="F231" s="16">
        <f t="shared" si="71"/>
        <v>20</v>
      </c>
    </row>
    <row r="232" spans="1:6" ht="31.5" outlineLevel="7" x14ac:dyDescent="0.2">
      <c r="A232" s="44" t="s">
        <v>221</v>
      </c>
      <c r="B232" s="44" t="s">
        <v>7</v>
      </c>
      <c r="C232" s="22" t="s">
        <v>8</v>
      </c>
      <c r="D232" s="17">
        <v>20</v>
      </c>
      <c r="E232" s="17">
        <v>20</v>
      </c>
      <c r="F232" s="17">
        <v>20</v>
      </c>
    </row>
    <row r="233" spans="1:6" ht="47.25" outlineLevel="3" x14ac:dyDescent="0.2">
      <c r="A233" s="43" t="s">
        <v>98</v>
      </c>
      <c r="B233" s="43"/>
      <c r="C233" s="21" t="s">
        <v>99</v>
      </c>
      <c r="D233" s="16">
        <f t="shared" ref="D233:F234" si="72">D234</f>
        <v>30248.9</v>
      </c>
      <c r="E233" s="16">
        <f t="shared" si="72"/>
        <v>31325</v>
      </c>
      <c r="F233" s="16">
        <f t="shared" si="72"/>
        <v>36074.9</v>
      </c>
    </row>
    <row r="234" spans="1:6" ht="31.5" outlineLevel="4" x14ac:dyDescent="0.2">
      <c r="A234" s="43" t="s">
        <v>100</v>
      </c>
      <c r="B234" s="43"/>
      <c r="C234" s="21" t="s">
        <v>35</v>
      </c>
      <c r="D234" s="16">
        <f t="shared" si="72"/>
        <v>30248.9</v>
      </c>
      <c r="E234" s="16">
        <f t="shared" si="72"/>
        <v>31325</v>
      </c>
      <c r="F234" s="16">
        <f t="shared" si="72"/>
        <v>36074.9</v>
      </c>
    </row>
    <row r="235" spans="1:6" ht="15.75" outlineLevel="5" x14ac:dyDescent="0.2">
      <c r="A235" s="43" t="s">
        <v>101</v>
      </c>
      <c r="B235" s="43"/>
      <c r="C235" s="21" t="s">
        <v>102</v>
      </c>
      <c r="D235" s="16">
        <f>D236+D237+D238</f>
        <v>30248.9</v>
      </c>
      <c r="E235" s="16">
        <f>E236+E237+E238</f>
        <v>31325</v>
      </c>
      <c r="F235" s="16">
        <f>F236+F237+F238</f>
        <v>36074.9</v>
      </c>
    </row>
    <row r="236" spans="1:6" ht="47.25" outlineLevel="7" x14ac:dyDescent="0.2">
      <c r="A236" s="44" t="s">
        <v>101</v>
      </c>
      <c r="B236" s="44" t="s">
        <v>4</v>
      </c>
      <c r="C236" s="22" t="s">
        <v>5</v>
      </c>
      <c r="D236" s="7">
        <f>17585.6+9294.7</f>
        <v>26880.3</v>
      </c>
      <c r="E236" s="7">
        <f>18289.6+9666.8</f>
        <v>27956.399999999998</v>
      </c>
      <c r="F236" s="7">
        <f>21397.1+11309.2</f>
        <v>32706.3</v>
      </c>
    </row>
    <row r="237" spans="1:6" ht="31.5" outlineLevel="7" x14ac:dyDescent="0.2">
      <c r="A237" s="44" t="s">
        <v>101</v>
      </c>
      <c r="B237" s="44" t="s">
        <v>7</v>
      </c>
      <c r="C237" s="22" t="s">
        <v>8</v>
      </c>
      <c r="D237" s="7">
        <f>2437.5+798.1+74.1</f>
        <v>3309.7</v>
      </c>
      <c r="E237" s="7">
        <f>2437.5+798.1+74.1</f>
        <v>3309.7</v>
      </c>
      <c r="F237" s="7">
        <f>2437.5+798.1+74.1</f>
        <v>3309.7</v>
      </c>
    </row>
    <row r="238" spans="1:6" ht="15.75" outlineLevel="7" x14ac:dyDescent="0.2">
      <c r="A238" s="44" t="s">
        <v>101</v>
      </c>
      <c r="B238" s="44" t="s">
        <v>15</v>
      </c>
      <c r="C238" s="22" t="s">
        <v>16</v>
      </c>
      <c r="D238" s="7">
        <f>29.1+29.8</f>
        <v>58.900000000000006</v>
      </c>
      <c r="E238" s="7">
        <f>29.1+29.8</f>
        <v>58.900000000000006</v>
      </c>
      <c r="F238" s="7">
        <f>29.1+29.8</f>
        <v>58.900000000000006</v>
      </c>
    </row>
    <row r="239" spans="1:6" ht="31.5" outlineLevel="2" x14ac:dyDescent="0.2">
      <c r="A239" s="43" t="s">
        <v>119</v>
      </c>
      <c r="B239" s="43"/>
      <c r="C239" s="21" t="s">
        <v>120</v>
      </c>
      <c r="D239" s="16">
        <f>D244+D255+D262+D240</f>
        <v>56459.3</v>
      </c>
      <c r="E239" s="16">
        <f t="shared" ref="E239:F239" si="73">E244+E255+E262+E240</f>
        <v>39666.9</v>
      </c>
      <c r="F239" s="16">
        <f t="shared" si="73"/>
        <v>43884.6</v>
      </c>
    </row>
    <row r="240" spans="1:6" ht="31.5" outlineLevel="2" x14ac:dyDescent="0.2">
      <c r="A240" s="45" t="s">
        <v>162</v>
      </c>
      <c r="B240" s="45"/>
      <c r="C240" s="10" t="s">
        <v>163</v>
      </c>
      <c r="D240" s="6">
        <f>D241</f>
        <v>711</v>
      </c>
      <c r="E240" s="6">
        <f t="shared" ref="E240:F241" si="74">E241</f>
        <v>711</v>
      </c>
      <c r="F240" s="6">
        <f t="shared" si="74"/>
        <v>711</v>
      </c>
    </row>
    <row r="241" spans="1:6" ht="31.5" outlineLevel="2" x14ac:dyDescent="0.2">
      <c r="A241" s="45" t="s">
        <v>164</v>
      </c>
      <c r="B241" s="45"/>
      <c r="C241" s="10" t="s">
        <v>445</v>
      </c>
      <c r="D241" s="6">
        <f>D242</f>
        <v>711</v>
      </c>
      <c r="E241" s="6">
        <f t="shared" si="74"/>
        <v>711</v>
      </c>
      <c r="F241" s="6">
        <f t="shared" si="74"/>
        <v>711</v>
      </c>
    </row>
    <row r="242" spans="1:6" ht="15.75" outlineLevel="2" x14ac:dyDescent="0.2">
      <c r="A242" s="45" t="s">
        <v>444</v>
      </c>
      <c r="B242" s="45"/>
      <c r="C242" s="10" t="s">
        <v>165</v>
      </c>
      <c r="D242" s="6">
        <f t="shared" ref="D242:F242" si="75">D243</f>
        <v>711</v>
      </c>
      <c r="E242" s="6">
        <f t="shared" si="75"/>
        <v>711</v>
      </c>
      <c r="F242" s="6">
        <f t="shared" si="75"/>
        <v>711</v>
      </c>
    </row>
    <row r="243" spans="1:6" ht="15.75" outlineLevel="2" x14ac:dyDescent="0.2">
      <c r="A243" s="46" t="s">
        <v>444</v>
      </c>
      <c r="B243" s="46" t="s">
        <v>15</v>
      </c>
      <c r="C243" s="11" t="s">
        <v>16</v>
      </c>
      <c r="D243" s="7">
        <v>711</v>
      </c>
      <c r="E243" s="7">
        <v>711</v>
      </c>
      <c r="F243" s="7">
        <v>711</v>
      </c>
    </row>
    <row r="244" spans="1:6" ht="30.75" customHeight="1" outlineLevel="7" x14ac:dyDescent="0.2">
      <c r="A244" s="43" t="s">
        <v>278</v>
      </c>
      <c r="B244" s="43"/>
      <c r="C244" s="21" t="s">
        <v>279</v>
      </c>
      <c r="D244" s="16">
        <f>D245+D248</f>
        <v>19952.8</v>
      </c>
      <c r="E244" s="16">
        <f t="shared" ref="E244:F244" si="76">E245+E248</f>
        <v>2204.8000000000002</v>
      </c>
      <c r="F244" s="16">
        <f t="shared" si="76"/>
        <v>2204.8000000000002</v>
      </c>
    </row>
    <row r="245" spans="1:6" ht="31.5" outlineLevel="4" x14ac:dyDescent="0.2">
      <c r="A245" s="43" t="s">
        <v>280</v>
      </c>
      <c r="B245" s="43"/>
      <c r="C245" s="21" t="s">
        <v>281</v>
      </c>
      <c r="D245" s="16">
        <f t="shared" ref="D245:F246" si="77">D246</f>
        <v>1734.8</v>
      </c>
      <c r="E245" s="16">
        <f t="shared" si="77"/>
        <v>1734.8</v>
      </c>
      <c r="F245" s="16">
        <f t="shared" si="77"/>
        <v>1734.8</v>
      </c>
    </row>
    <row r="246" spans="1:6" ht="15.75" outlineLevel="5" x14ac:dyDescent="0.2">
      <c r="A246" s="43" t="s">
        <v>282</v>
      </c>
      <c r="B246" s="43"/>
      <c r="C246" s="21" t="s">
        <v>283</v>
      </c>
      <c r="D246" s="16">
        <f t="shared" si="77"/>
        <v>1734.8</v>
      </c>
      <c r="E246" s="16">
        <f t="shared" si="77"/>
        <v>1734.8</v>
      </c>
      <c r="F246" s="16">
        <f t="shared" si="77"/>
        <v>1734.8</v>
      </c>
    </row>
    <row r="247" spans="1:6" ht="31.5" outlineLevel="7" x14ac:dyDescent="0.2">
      <c r="A247" s="44" t="s">
        <v>282</v>
      </c>
      <c r="B247" s="44" t="s">
        <v>7</v>
      </c>
      <c r="C247" s="22" t="s">
        <v>8</v>
      </c>
      <c r="D247" s="17">
        <v>1734.8</v>
      </c>
      <c r="E247" s="17">
        <v>1734.8</v>
      </c>
      <c r="F247" s="17">
        <v>1734.8</v>
      </c>
    </row>
    <row r="248" spans="1:6" ht="31.5" outlineLevel="4" x14ac:dyDescent="0.2">
      <c r="A248" s="43" t="s">
        <v>284</v>
      </c>
      <c r="B248" s="43"/>
      <c r="C248" s="21" t="s">
        <v>285</v>
      </c>
      <c r="D248" s="16">
        <f>D249+D251+D253</f>
        <v>18218</v>
      </c>
      <c r="E248" s="16">
        <f t="shared" ref="E248:F248" si="78">E249+E251+E253</f>
        <v>470</v>
      </c>
      <c r="F248" s="16">
        <f t="shared" si="78"/>
        <v>470</v>
      </c>
    </row>
    <row r="249" spans="1:6" ht="15.75" outlineLevel="5" x14ac:dyDescent="0.2">
      <c r="A249" s="43" t="s">
        <v>286</v>
      </c>
      <c r="B249" s="43"/>
      <c r="C249" s="21" t="s">
        <v>287</v>
      </c>
      <c r="D249" s="16">
        <f>D250</f>
        <v>470</v>
      </c>
      <c r="E249" s="16">
        <f>E250</f>
        <v>470</v>
      </c>
      <c r="F249" s="16">
        <f>F250</f>
        <v>470</v>
      </c>
    </row>
    <row r="250" spans="1:6" ht="31.5" outlineLevel="7" x14ac:dyDescent="0.2">
      <c r="A250" s="44" t="s">
        <v>286</v>
      </c>
      <c r="B250" s="44" t="s">
        <v>7</v>
      </c>
      <c r="C250" s="22" t="s">
        <v>8</v>
      </c>
      <c r="D250" s="17">
        <v>470</v>
      </c>
      <c r="E250" s="17">
        <v>470</v>
      </c>
      <c r="F250" s="17">
        <v>470</v>
      </c>
    </row>
    <row r="251" spans="1:6" ht="31.5" outlineLevel="5" x14ac:dyDescent="0.2">
      <c r="A251" s="43" t="s">
        <v>288</v>
      </c>
      <c r="B251" s="43"/>
      <c r="C251" s="21" t="s">
        <v>411</v>
      </c>
      <c r="D251" s="16">
        <f>D252</f>
        <v>4259.5</v>
      </c>
      <c r="E251" s="16"/>
      <c r="F251" s="16"/>
    </row>
    <row r="252" spans="1:6" ht="31.5" outlineLevel="7" x14ac:dyDescent="0.2">
      <c r="A252" s="44" t="s">
        <v>288</v>
      </c>
      <c r="B252" s="44" t="s">
        <v>7</v>
      </c>
      <c r="C252" s="22" t="s">
        <v>8</v>
      </c>
      <c r="D252" s="17">
        <v>4259.5</v>
      </c>
      <c r="E252" s="17"/>
      <c r="F252" s="17"/>
    </row>
    <row r="253" spans="1:6" ht="31.5" outlineLevel="5" x14ac:dyDescent="0.2">
      <c r="A253" s="43" t="s">
        <v>288</v>
      </c>
      <c r="B253" s="43"/>
      <c r="C253" s="21" t="s">
        <v>714</v>
      </c>
      <c r="D253" s="16">
        <f>D254</f>
        <v>13488.5</v>
      </c>
      <c r="E253" s="16"/>
      <c r="F253" s="16"/>
    </row>
    <row r="254" spans="1:6" ht="31.5" outlineLevel="7" x14ac:dyDescent="0.2">
      <c r="A254" s="44" t="s">
        <v>288</v>
      </c>
      <c r="B254" s="44" t="s">
        <v>7</v>
      </c>
      <c r="C254" s="22" t="s">
        <v>8</v>
      </c>
      <c r="D254" s="17">
        <v>13488.5</v>
      </c>
      <c r="E254" s="17"/>
      <c r="F254" s="17"/>
    </row>
    <row r="255" spans="1:6" ht="31.5" outlineLevel="3" x14ac:dyDescent="0.2">
      <c r="A255" s="43" t="s">
        <v>121</v>
      </c>
      <c r="B255" s="43"/>
      <c r="C255" s="21" t="s">
        <v>122</v>
      </c>
      <c r="D255" s="16">
        <f>D256+D259</f>
        <v>2200</v>
      </c>
      <c r="E255" s="16">
        <f>E256+E259</f>
        <v>2200</v>
      </c>
      <c r="F255" s="16">
        <f>F256+F259</f>
        <v>2200</v>
      </c>
    </row>
    <row r="256" spans="1:6" ht="31.5" outlineLevel="4" x14ac:dyDescent="0.2">
      <c r="A256" s="43" t="s">
        <v>123</v>
      </c>
      <c r="B256" s="43"/>
      <c r="C256" s="21" t="s">
        <v>124</v>
      </c>
      <c r="D256" s="16">
        <f t="shared" ref="D256:F257" si="79">D257</f>
        <v>1100</v>
      </c>
      <c r="E256" s="16">
        <f t="shared" si="79"/>
        <v>1100</v>
      </c>
      <c r="F256" s="16">
        <f t="shared" si="79"/>
        <v>1100</v>
      </c>
    </row>
    <row r="257" spans="1:6" ht="31.5" outlineLevel="5" x14ac:dyDescent="0.2">
      <c r="A257" s="43" t="s">
        <v>125</v>
      </c>
      <c r="B257" s="43"/>
      <c r="C257" s="21" t="s">
        <v>126</v>
      </c>
      <c r="D257" s="16">
        <f t="shared" si="79"/>
        <v>1100</v>
      </c>
      <c r="E257" s="16">
        <f t="shared" si="79"/>
        <v>1100</v>
      </c>
      <c r="F257" s="16">
        <f t="shared" si="79"/>
        <v>1100</v>
      </c>
    </row>
    <row r="258" spans="1:6" ht="15.75" outlineLevel="7" x14ac:dyDescent="0.2">
      <c r="A258" s="44" t="s">
        <v>125</v>
      </c>
      <c r="B258" s="44" t="s">
        <v>15</v>
      </c>
      <c r="C258" s="22" t="s">
        <v>16</v>
      </c>
      <c r="D258" s="17">
        <v>1100</v>
      </c>
      <c r="E258" s="17">
        <v>1100</v>
      </c>
      <c r="F258" s="17">
        <v>1100</v>
      </c>
    </row>
    <row r="259" spans="1:6" ht="31.5" outlineLevel="4" x14ac:dyDescent="0.2">
      <c r="A259" s="43" t="s">
        <v>127</v>
      </c>
      <c r="B259" s="43"/>
      <c r="C259" s="21" t="s">
        <v>128</v>
      </c>
      <c r="D259" s="16">
        <f t="shared" ref="D259:F260" si="80">D260</f>
        <v>1100</v>
      </c>
      <c r="E259" s="16">
        <f t="shared" si="80"/>
        <v>1100</v>
      </c>
      <c r="F259" s="16">
        <f t="shared" si="80"/>
        <v>1100</v>
      </c>
    </row>
    <row r="260" spans="1:6" ht="31.5" outlineLevel="5" x14ac:dyDescent="0.2">
      <c r="A260" s="43" t="s">
        <v>129</v>
      </c>
      <c r="B260" s="43"/>
      <c r="C260" s="21" t="s">
        <v>130</v>
      </c>
      <c r="D260" s="16">
        <f t="shared" si="80"/>
        <v>1100</v>
      </c>
      <c r="E260" s="16">
        <f t="shared" si="80"/>
        <v>1100</v>
      </c>
      <c r="F260" s="16">
        <f t="shared" si="80"/>
        <v>1100</v>
      </c>
    </row>
    <row r="261" spans="1:6" ht="15.75" outlineLevel="7" x14ac:dyDescent="0.2">
      <c r="A261" s="44" t="s">
        <v>129</v>
      </c>
      <c r="B261" s="44" t="s">
        <v>15</v>
      </c>
      <c r="C261" s="22" t="s">
        <v>16</v>
      </c>
      <c r="D261" s="17">
        <v>1100</v>
      </c>
      <c r="E261" s="17">
        <v>1100</v>
      </c>
      <c r="F261" s="17">
        <v>1100</v>
      </c>
    </row>
    <row r="262" spans="1:6" ht="31.5" outlineLevel="3" x14ac:dyDescent="0.2">
      <c r="A262" s="43" t="s">
        <v>274</v>
      </c>
      <c r="B262" s="43"/>
      <c r="C262" s="21" t="s">
        <v>275</v>
      </c>
      <c r="D262" s="16">
        <f>D263</f>
        <v>33595.5</v>
      </c>
      <c r="E262" s="16">
        <f>E263</f>
        <v>34551.1</v>
      </c>
      <c r="F262" s="16">
        <f>F263</f>
        <v>38768.799999999996</v>
      </c>
    </row>
    <row r="263" spans="1:6" ht="31.5" outlineLevel="4" x14ac:dyDescent="0.2">
      <c r="A263" s="43" t="s">
        <v>276</v>
      </c>
      <c r="B263" s="43"/>
      <c r="C263" s="21" t="s">
        <v>35</v>
      </c>
      <c r="D263" s="16">
        <f>D264+D268</f>
        <v>33595.5</v>
      </c>
      <c r="E263" s="16">
        <f>E264+E268</f>
        <v>34551.1</v>
      </c>
      <c r="F263" s="16">
        <f>F264+F268</f>
        <v>38768.799999999996</v>
      </c>
    </row>
    <row r="264" spans="1:6" ht="15.75" outlineLevel="5" x14ac:dyDescent="0.2">
      <c r="A264" s="43" t="s">
        <v>277</v>
      </c>
      <c r="B264" s="43"/>
      <c r="C264" s="21" t="s">
        <v>37</v>
      </c>
      <c r="D264" s="16">
        <f>D265+D266+D267</f>
        <v>24885.1</v>
      </c>
      <c r="E264" s="16">
        <f t="shared" ref="E264:F264" si="81">E265+E266+E267</f>
        <v>25840.699999999997</v>
      </c>
      <c r="F264" s="16">
        <f t="shared" si="81"/>
        <v>30058.399999999998</v>
      </c>
    </row>
    <row r="265" spans="1:6" ht="47.25" outlineLevel="7" x14ac:dyDescent="0.2">
      <c r="A265" s="44" t="s">
        <v>277</v>
      </c>
      <c r="B265" s="44" t="s">
        <v>4</v>
      </c>
      <c r="C265" s="22" t="s">
        <v>5</v>
      </c>
      <c r="D265" s="7">
        <v>23869</v>
      </c>
      <c r="E265" s="7">
        <v>24824.6</v>
      </c>
      <c r="F265" s="7">
        <v>29042.3</v>
      </c>
    </row>
    <row r="266" spans="1:6" ht="31.5" outlineLevel="7" x14ac:dyDescent="0.2">
      <c r="A266" s="44" t="s">
        <v>277</v>
      </c>
      <c r="B266" s="44" t="s">
        <v>7</v>
      </c>
      <c r="C266" s="22" t="s">
        <v>8</v>
      </c>
      <c r="D266" s="7">
        <v>993.3</v>
      </c>
      <c r="E266" s="7">
        <v>993.3</v>
      </c>
      <c r="F266" s="7">
        <v>993.3</v>
      </c>
    </row>
    <row r="267" spans="1:6" ht="15.75" outlineLevel="7" x14ac:dyDescent="0.2">
      <c r="A267" s="44" t="s">
        <v>277</v>
      </c>
      <c r="B267" s="44" t="s">
        <v>19</v>
      </c>
      <c r="C267" s="22" t="s">
        <v>20</v>
      </c>
      <c r="D267" s="7">
        <v>22.8</v>
      </c>
      <c r="E267" s="7">
        <v>22.8</v>
      </c>
      <c r="F267" s="7">
        <v>22.8</v>
      </c>
    </row>
    <row r="268" spans="1:6" ht="15.75" outlineLevel="5" x14ac:dyDescent="0.2">
      <c r="A268" s="43" t="s">
        <v>289</v>
      </c>
      <c r="B268" s="43"/>
      <c r="C268" s="21" t="s">
        <v>290</v>
      </c>
      <c r="D268" s="16">
        <f>D269</f>
        <v>8710.4</v>
      </c>
      <c r="E268" s="16">
        <f>E269</f>
        <v>8710.4</v>
      </c>
      <c r="F268" s="16">
        <f>F269</f>
        <v>8710.4</v>
      </c>
    </row>
    <row r="269" spans="1:6" ht="31.5" outlineLevel="7" x14ac:dyDescent="0.2">
      <c r="A269" s="44" t="s">
        <v>289</v>
      </c>
      <c r="B269" s="44" t="s">
        <v>7</v>
      </c>
      <c r="C269" s="22" t="s">
        <v>8</v>
      </c>
      <c r="D269" s="17">
        <v>8710.4</v>
      </c>
      <c r="E269" s="17">
        <v>8710.4</v>
      </c>
      <c r="F269" s="17">
        <v>8710.4</v>
      </c>
    </row>
    <row r="270" spans="1:6" ht="33.75" customHeight="1" outlineLevel="2" x14ac:dyDescent="0.2">
      <c r="A270" s="43" t="s">
        <v>131</v>
      </c>
      <c r="B270" s="43"/>
      <c r="C270" s="21" t="s">
        <v>132</v>
      </c>
      <c r="D270" s="16">
        <f>D271+D314+D343+D363+D382+D386</f>
        <v>1768066.87741</v>
      </c>
      <c r="E270" s="16">
        <f>E271+E314+E343+E363+E382+E386</f>
        <v>699682.10805000004</v>
      </c>
      <c r="F270" s="16">
        <f>F271+F314+F343+F363+F382+F386</f>
        <v>559976.38055999996</v>
      </c>
    </row>
    <row r="271" spans="1:6" ht="15.75" outlineLevel="3" x14ac:dyDescent="0.2">
      <c r="A271" s="43" t="s">
        <v>133</v>
      </c>
      <c r="B271" s="43"/>
      <c r="C271" s="21" t="s">
        <v>579</v>
      </c>
      <c r="D271" s="16">
        <f>D272+D281+D288+D293+D300+D307</f>
        <v>901218.57153000007</v>
      </c>
      <c r="E271" s="16">
        <f>E272+E281+E288+E293+E300+E307</f>
        <v>50539.780560000007</v>
      </c>
      <c r="F271" s="16">
        <f>F272+F281+F288+F293+F300+F307</f>
        <v>54773.540560000009</v>
      </c>
    </row>
    <row r="272" spans="1:6" ht="31.5" outlineLevel="4" x14ac:dyDescent="0.2">
      <c r="A272" s="43" t="s">
        <v>134</v>
      </c>
      <c r="B272" s="43"/>
      <c r="C272" s="21" t="s">
        <v>135</v>
      </c>
      <c r="D272" s="16">
        <f>D277+D279+D273+D275</f>
        <v>77182.399999999994</v>
      </c>
      <c r="E272" s="16">
        <f t="shared" ref="E272:F272" si="82">E277+E279+E273+E275</f>
        <v>21182.400000000001</v>
      </c>
      <c r="F272" s="16">
        <f t="shared" si="82"/>
        <v>21182.400000000001</v>
      </c>
    </row>
    <row r="273" spans="1:6" ht="15.75" outlineLevel="4" x14ac:dyDescent="0.2">
      <c r="A273" s="45" t="s">
        <v>195</v>
      </c>
      <c r="B273" s="45"/>
      <c r="C273" s="10" t="s">
        <v>196</v>
      </c>
      <c r="D273" s="6">
        <f t="shared" ref="D273:F273" si="83">D274</f>
        <v>8433.1</v>
      </c>
      <c r="E273" s="6">
        <f t="shared" si="83"/>
        <v>8433.1</v>
      </c>
      <c r="F273" s="6">
        <f t="shared" si="83"/>
        <v>8433.1</v>
      </c>
    </row>
    <row r="274" spans="1:6" ht="31.5" outlineLevel="4" x14ac:dyDescent="0.2">
      <c r="A274" s="46" t="s">
        <v>195</v>
      </c>
      <c r="B274" s="46" t="s">
        <v>65</v>
      </c>
      <c r="C274" s="11" t="s">
        <v>66</v>
      </c>
      <c r="D274" s="7">
        <v>8433.1</v>
      </c>
      <c r="E274" s="7">
        <v>8433.1</v>
      </c>
      <c r="F274" s="7">
        <v>8433.1</v>
      </c>
    </row>
    <row r="275" spans="1:6" ht="31.5" outlineLevel="4" x14ac:dyDescent="0.2">
      <c r="A275" s="45" t="s">
        <v>197</v>
      </c>
      <c r="B275" s="45"/>
      <c r="C275" s="10" t="s">
        <v>198</v>
      </c>
      <c r="D275" s="6">
        <f t="shared" ref="D275:E275" si="84">D276</f>
        <v>12749.3</v>
      </c>
      <c r="E275" s="6">
        <f t="shared" si="84"/>
        <v>12749.3</v>
      </c>
      <c r="F275" s="6">
        <f>F276</f>
        <v>12749.3</v>
      </c>
    </row>
    <row r="276" spans="1:6" ht="31.5" outlineLevel="4" x14ac:dyDescent="0.2">
      <c r="A276" s="46" t="s">
        <v>197</v>
      </c>
      <c r="B276" s="46" t="s">
        <v>65</v>
      </c>
      <c r="C276" s="11" t="s">
        <v>66</v>
      </c>
      <c r="D276" s="7">
        <v>12749.3</v>
      </c>
      <c r="E276" s="7">
        <v>12749.3</v>
      </c>
      <c r="F276" s="7">
        <v>12749.3</v>
      </c>
    </row>
    <row r="277" spans="1:6" ht="47.25" outlineLevel="5" x14ac:dyDescent="0.2">
      <c r="A277" s="43" t="s">
        <v>734</v>
      </c>
      <c r="B277" s="43"/>
      <c r="C277" s="21" t="s">
        <v>619</v>
      </c>
      <c r="D277" s="6">
        <v>14000</v>
      </c>
      <c r="E277" s="6"/>
      <c r="F277" s="6"/>
    </row>
    <row r="278" spans="1:6" ht="31.5" outlineLevel="7" x14ac:dyDescent="0.2">
      <c r="A278" s="44" t="s">
        <v>734</v>
      </c>
      <c r="B278" s="44" t="s">
        <v>65</v>
      </c>
      <c r="C278" s="22" t="s">
        <v>66</v>
      </c>
      <c r="D278" s="9">
        <v>14000</v>
      </c>
      <c r="E278" s="7"/>
      <c r="F278" s="7"/>
    </row>
    <row r="279" spans="1:6" ht="47.25" outlineLevel="5" x14ac:dyDescent="0.2">
      <c r="A279" s="43" t="s">
        <v>734</v>
      </c>
      <c r="B279" s="43"/>
      <c r="C279" s="21" t="s">
        <v>618</v>
      </c>
      <c r="D279" s="6">
        <v>42000</v>
      </c>
      <c r="E279" s="6"/>
      <c r="F279" s="6"/>
    </row>
    <row r="280" spans="1:6" ht="31.5" outlineLevel="7" x14ac:dyDescent="0.2">
      <c r="A280" s="44" t="s">
        <v>734</v>
      </c>
      <c r="B280" s="44" t="s">
        <v>65</v>
      </c>
      <c r="C280" s="22" t="s">
        <v>66</v>
      </c>
      <c r="D280" s="7">
        <v>42000</v>
      </c>
      <c r="E280" s="7"/>
      <c r="F280" s="7"/>
    </row>
    <row r="281" spans="1:6" ht="31.5" outlineLevel="4" x14ac:dyDescent="0.2">
      <c r="A281" s="43" t="s">
        <v>166</v>
      </c>
      <c r="B281" s="43"/>
      <c r="C281" s="21" t="s">
        <v>167</v>
      </c>
      <c r="D281" s="16">
        <f>D286+D284+D282</f>
        <v>1752.8</v>
      </c>
      <c r="E281" s="16">
        <f t="shared" ref="E281:F281" si="85">E286+E284+E282</f>
        <v>1731.8999999999999</v>
      </c>
      <c r="F281" s="16">
        <f t="shared" si="85"/>
        <v>1731.8999999999999</v>
      </c>
    </row>
    <row r="282" spans="1:6" ht="15.75" outlineLevel="5" x14ac:dyDescent="0.2">
      <c r="A282" s="43" t="s">
        <v>199</v>
      </c>
      <c r="B282" s="43"/>
      <c r="C282" s="21" t="s">
        <v>200</v>
      </c>
      <c r="D282" s="16">
        <f>D283</f>
        <v>1559.3</v>
      </c>
      <c r="E282" s="16">
        <f>E283</f>
        <v>1559.3</v>
      </c>
      <c r="F282" s="16">
        <f>F283</f>
        <v>1559.3</v>
      </c>
    </row>
    <row r="283" spans="1:6" ht="31.5" outlineLevel="7" x14ac:dyDescent="0.2">
      <c r="A283" s="44" t="s">
        <v>199</v>
      </c>
      <c r="B283" s="44" t="s">
        <v>65</v>
      </c>
      <c r="C283" s="22" t="s">
        <v>66</v>
      </c>
      <c r="D283" s="17">
        <v>1559.3</v>
      </c>
      <c r="E283" s="17">
        <v>1559.3</v>
      </c>
      <c r="F283" s="17">
        <v>1559.3</v>
      </c>
    </row>
    <row r="284" spans="1:6" ht="47.25" outlineLevel="5" x14ac:dyDescent="0.2">
      <c r="A284" s="43" t="s">
        <v>201</v>
      </c>
      <c r="B284" s="43"/>
      <c r="C284" s="21" t="s">
        <v>202</v>
      </c>
      <c r="D284" s="16">
        <f>D285</f>
        <v>112</v>
      </c>
      <c r="E284" s="16">
        <f>E285</f>
        <v>112</v>
      </c>
      <c r="F284" s="16">
        <f>F285</f>
        <v>112</v>
      </c>
    </row>
    <row r="285" spans="1:6" ht="31.5" outlineLevel="7" x14ac:dyDescent="0.2">
      <c r="A285" s="44" t="s">
        <v>201</v>
      </c>
      <c r="B285" s="44" t="s">
        <v>65</v>
      </c>
      <c r="C285" s="22" t="s">
        <v>66</v>
      </c>
      <c r="D285" s="17">
        <v>112</v>
      </c>
      <c r="E285" s="17">
        <v>112</v>
      </c>
      <c r="F285" s="17">
        <v>112</v>
      </c>
    </row>
    <row r="286" spans="1:6" ht="47.25" outlineLevel="5" x14ac:dyDescent="0.2">
      <c r="A286" s="43" t="s">
        <v>168</v>
      </c>
      <c r="B286" s="43"/>
      <c r="C286" s="21" t="s">
        <v>409</v>
      </c>
      <c r="D286" s="16">
        <f>D287</f>
        <v>81.5</v>
      </c>
      <c r="E286" s="16">
        <f>E287</f>
        <v>60.6</v>
      </c>
      <c r="F286" s="16">
        <f>F287</f>
        <v>60.6</v>
      </c>
    </row>
    <row r="287" spans="1:6" ht="31.5" outlineLevel="7" x14ac:dyDescent="0.2">
      <c r="A287" s="44" t="s">
        <v>168</v>
      </c>
      <c r="B287" s="44" t="s">
        <v>65</v>
      </c>
      <c r="C287" s="22" t="s">
        <v>66</v>
      </c>
      <c r="D287" s="17">
        <f>60.6+20.9</f>
        <v>81.5</v>
      </c>
      <c r="E287" s="17">
        <v>60.6</v>
      </c>
      <c r="F287" s="17">
        <v>60.6</v>
      </c>
    </row>
    <row r="288" spans="1:6" ht="50.25" customHeight="1" outlineLevel="4" x14ac:dyDescent="0.2">
      <c r="A288" s="43" t="s">
        <v>203</v>
      </c>
      <c r="B288" s="43"/>
      <c r="C288" s="21" t="s">
        <v>204</v>
      </c>
      <c r="D288" s="16">
        <f>D291+D289</f>
        <v>12815.77641</v>
      </c>
      <c r="E288" s="16">
        <f t="shared" ref="E288:F288" si="86">E291+E289</f>
        <v>12721.440559999999</v>
      </c>
      <c r="F288" s="16">
        <f t="shared" si="86"/>
        <v>12721.440559999999</v>
      </c>
    </row>
    <row r="289" spans="1:9" ht="51.75" customHeight="1" outlineLevel="5" x14ac:dyDescent="0.2">
      <c r="A289" s="45" t="s">
        <v>205</v>
      </c>
      <c r="B289" s="45"/>
      <c r="C289" s="10" t="s">
        <v>749</v>
      </c>
      <c r="D289" s="6">
        <f t="shared" ref="D289:F289" si="87">D290</f>
        <v>1281.5764099999999</v>
      </c>
      <c r="E289" s="6">
        <f t="shared" si="87"/>
        <v>1272.1405600000001</v>
      </c>
      <c r="F289" s="6">
        <f t="shared" si="87"/>
        <v>1272.1405600000001</v>
      </c>
    </row>
    <row r="290" spans="1:9" ht="31.5" outlineLevel="7" x14ac:dyDescent="0.2">
      <c r="A290" s="46" t="s">
        <v>205</v>
      </c>
      <c r="B290" s="46" t="s">
        <v>65</v>
      </c>
      <c r="C290" s="11" t="s">
        <v>66</v>
      </c>
      <c r="D290" s="7">
        <v>1281.5764099999999</v>
      </c>
      <c r="E290" s="7">
        <v>1272.1405600000001</v>
      </c>
      <c r="F290" s="7">
        <v>1272.1405600000001</v>
      </c>
    </row>
    <row r="291" spans="1:9" ht="51.75" customHeight="1" outlineLevel="5" x14ac:dyDescent="0.2">
      <c r="A291" s="45" t="s">
        <v>205</v>
      </c>
      <c r="B291" s="45"/>
      <c r="C291" s="10" t="s">
        <v>750</v>
      </c>
      <c r="D291" s="6">
        <f t="shared" ref="D291:F291" si="88">D292</f>
        <v>11534.2</v>
      </c>
      <c r="E291" s="6">
        <f t="shared" si="88"/>
        <v>11449.3</v>
      </c>
      <c r="F291" s="6">
        <f t="shared" si="88"/>
        <v>11449.3</v>
      </c>
    </row>
    <row r="292" spans="1:9" ht="31.5" outlineLevel="7" x14ac:dyDescent="0.2">
      <c r="A292" s="46" t="s">
        <v>205</v>
      </c>
      <c r="B292" s="46" t="s">
        <v>65</v>
      </c>
      <c r="C292" s="11" t="s">
        <v>66</v>
      </c>
      <c r="D292" s="7">
        <v>11534.2</v>
      </c>
      <c r="E292" s="7">
        <v>11449.3</v>
      </c>
      <c r="F292" s="7">
        <v>11449.3</v>
      </c>
    </row>
    <row r="293" spans="1:9" ht="15.75" outlineLevel="4" x14ac:dyDescent="0.2">
      <c r="A293" s="43" t="s">
        <v>206</v>
      </c>
      <c r="B293" s="43"/>
      <c r="C293" s="21" t="s">
        <v>193</v>
      </c>
      <c r="D293" s="16">
        <f>D298+D294+D296</f>
        <v>2582.1229699999999</v>
      </c>
      <c r="E293" s="16">
        <f t="shared" ref="E293:F293" si="89">E298+E294+E296</f>
        <v>10773.1</v>
      </c>
      <c r="F293" s="16">
        <f t="shared" si="89"/>
        <v>19137.8</v>
      </c>
    </row>
    <row r="294" spans="1:9" ht="47.25" outlineLevel="5" x14ac:dyDescent="0.2">
      <c r="A294" s="45" t="s">
        <v>207</v>
      </c>
      <c r="B294" s="45"/>
      <c r="C294" s="10" t="s">
        <v>522</v>
      </c>
      <c r="D294" s="6">
        <f t="shared" ref="D294:F294" si="90">D295</f>
        <v>774.62297000000001</v>
      </c>
      <c r="E294" s="6">
        <f t="shared" si="90"/>
        <v>2486.1</v>
      </c>
      <c r="F294" s="6">
        <f t="shared" si="90"/>
        <v>4208.7</v>
      </c>
    </row>
    <row r="295" spans="1:9" ht="31.5" outlineLevel="7" x14ac:dyDescent="0.2">
      <c r="A295" s="46" t="s">
        <v>207</v>
      </c>
      <c r="B295" s="46" t="s">
        <v>65</v>
      </c>
      <c r="C295" s="11" t="s">
        <v>66</v>
      </c>
      <c r="D295" s="7">
        <v>774.62297000000001</v>
      </c>
      <c r="E295" s="7">
        <v>2486.1</v>
      </c>
      <c r="F295" s="7">
        <v>4208.7</v>
      </c>
    </row>
    <row r="296" spans="1:9" ht="47.25" outlineLevel="7" x14ac:dyDescent="0.2">
      <c r="A296" s="45" t="s">
        <v>207</v>
      </c>
      <c r="B296" s="45"/>
      <c r="C296" s="10" t="s">
        <v>607</v>
      </c>
      <c r="D296" s="6">
        <f t="shared" ref="D296:F298" si="91">D297</f>
        <v>1717.1</v>
      </c>
      <c r="E296" s="6">
        <f t="shared" si="91"/>
        <v>7872.7</v>
      </c>
      <c r="F296" s="6">
        <f t="shared" si="91"/>
        <v>14182.6</v>
      </c>
    </row>
    <row r="297" spans="1:9" ht="31.5" outlineLevel="7" x14ac:dyDescent="0.2">
      <c r="A297" s="46" t="s">
        <v>207</v>
      </c>
      <c r="B297" s="46" t="s">
        <v>65</v>
      </c>
      <c r="C297" s="11" t="s">
        <v>66</v>
      </c>
      <c r="D297" s="7">
        <v>1717.1</v>
      </c>
      <c r="E297" s="7">
        <v>7872.7</v>
      </c>
      <c r="F297" s="7">
        <v>14182.6</v>
      </c>
    </row>
    <row r="298" spans="1:9" ht="47.25" outlineLevel="5" x14ac:dyDescent="0.2">
      <c r="A298" s="45" t="s">
        <v>207</v>
      </c>
      <c r="B298" s="45"/>
      <c r="C298" s="10" t="s">
        <v>419</v>
      </c>
      <c r="D298" s="6">
        <f t="shared" si="91"/>
        <v>90.4</v>
      </c>
      <c r="E298" s="6">
        <f t="shared" si="91"/>
        <v>414.3</v>
      </c>
      <c r="F298" s="6">
        <f t="shared" si="91"/>
        <v>746.5</v>
      </c>
    </row>
    <row r="299" spans="1:9" ht="31.5" outlineLevel="7" x14ac:dyDescent="0.2">
      <c r="A299" s="46" t="s">
        <v>207</v>
      </c>
      <c r="B299" s="46" t="s">
        <v>65</v>
      </c>
      <c r="C299" s="11" t="s">
        <v>66</v>
      </c>
      <c r="D299" s="7">
        <v>90.4</v>
      </c>
      <c r="E299" s="7">
        <v>414.3</v>
      </c>
      <c r="F299" s="7">
        <v>746.5</v>
      </c>
      <c r="G299" s="169"/>
      <c r="H299" s="169"/>
      <c r="I299" s="169"/>
    </row>
    <row r="300" spans="1:9" ht="31.5" outlineLevel="4" x14ac:dyDescent="0.2">
      <c r="A300" s="43" t="s">
        <v>208</v>
      </c>
      <c r="B300" s="43"/>
      <c r="C300" s="10" t="s">
        <v>439</v>
      </c>
      <c r="D300" s="6">
        <f>D301+D303+D305</f>
        <v>33559.662149999996</v>
      </c>
      <c r="E300" s="6">
        <f t="shared" ref="E300" si="92">E301+E303+E305</f>
        <v>4130.9399999999996</v>
      </c>
      <c r="F300" s="6"/>
    </row>
    <row r="301" spans="1:9" ht="31.5" outlineLevel="5" x14ac:dyDescent="0.2">
      <c r="A301" s="45" t="s">
        <v>209</v>
      </c>
      <c r="B301" s="45"/>
      <c r="C301" s="10" t="s">
        <v>751</v>
      </c>
      <c r="D301" s="6">
        <f t="shared" ref="D301:E301" si="93">D302</f>
        <v>3355.9621499999998</v>
      </c>
      <c r="E301" s="6">
        <f t="shared" si="93"/>
        <v>4130.9399999999996</v>
      </c>
      <c r="F301" s="6"/>
    </row>
    <row r="302" spans="1:9" ht="31.5" outlineLevel="7" x14ac:dyDescent="0.2">
      <c r="A302" s="46" t="s">
        <v>209</v>
      </c>
      <c r="B302" s="46" t="s">
        <v>65</v>
      </c>
      <c r="C302" s="11" t="s">
        <v>66</v>
      </c>
      <c r="D302" s="7">
        <v>3355.9621499999998</v>
      </c>
      <c r="E302" s="7">
        <v>4130.9399999999996</v>
      </c>
      <c r="F302" s="7"/>
    </row>
    <row r="303" spans="1:9" ht="31.5" outlineLevel="7" x14ac:dyDescent="0.2">
      <c r="A303" s="45" t="s">
        <v>209</v>
      </c>
      <c r="B303" s="45"/>
      <c r="C303" s="10" t="s">
        <v>752</v>
      </c>
      <c r="D303" s="6">
        <f t="shared" ref="D303" si="94">D304</f>
        <v>28693.5</v>
      </c>
      <c r="E303" s="6"/>
      <c r="F303" s="6"/>
    </row>
    <row r="304" spans="1:9" ht="31.5" outlineLevel="7" x14ac:dyDescent="0.2">
      <c r="A304" s="46" t="s">
        <v>209</v>
      </c>
      <c r="B304" s="46" t="s">
        <v>65</v>
      </c>
      <c r="C304" s="11" t="s">
        <v>66</v>
      </c>
      <c r="D304" s="7">
        <v>28693.5</v>
      </c>
      <c r="E304" s="7"/>
      <c r="F304" s="7"/>
    </row>
    <row r="305" spans="1:8" ht="31.5" outlineLevel="5" x14ac:dyDescent="0.2">
      <c r="A305" s="45" t="s">
        <v>209</v>
      </c>
      <c r="B305" s="45"/>
      <c r="C305" s="10" t="s">
        <v>753</v>
      </c>
      <c r="D305" s="6">
        <f t="shared" ref="D305" si="95">D306</f>
        <v>1510.2</v>
      </c>
      <c r="E305" s="6"/>
      <c r="F305" s="6"/>
    </row>
    <row r="306" spans="1:8" ht="31.5" outlineLevel="7" x14ac:dyDescent="0.2">
      <c r="A306" s="46" t="s">
        <v>209</v>
      </c>
      <c r="B306" s="46" t="s">
        <v>65</v>
      </c>
      <c r="C306" s="11" t="s">
        <v>66</v>
      </c>
      <c r="D306" s="7">
        <v>1510.2</v>
      </c>
      <c r="E306" s="7"/>
      <c r="F306" s="7"/>
    </row>
    <row r="307" spans="1:8" ht="15.75" outlineLevel="7" x14ac:dyDescent="0.2">
      <c r="A307" s="45" t="s">
        <v>615</v>
      </c>
      <c r="B307" s="46"/>
      <c r="C307" s="10" t="s">
        <v>622</v>
      </c>
      <c r="D307" s="6">
        <f>D308+D310+D312</f>
        <v>773325.81</v>
      </c>
      <c r="E307" s="6"/>
      <c r="F307" s="6"/>
    </row>
    <row r="308" spans="1:8" ht="47.25" outlineLevel="7" x14ac:dyDescent="0.2">
      <c r="A308" s="45" t="s">
        <v>616</v>
      </c>
      <c r="B308" s="46"/>
      <c r="C308" s="10" t="s">
        <v>625</v>
      </c>
      <c r="D308" s="6">
        <f>D309</f>
        <v>9666.61</v>
      </c>
      <c r="E308" s="6"/>
      <c r="F308" s="6"/>
    </row>
    <row r="309" spans="1:8" ht="31.5" outlineLevel="7" x14ac:dyDescent="0.2">
      <c r="A309" s="46" t="s">
        <v>616</v>
      </c>
      <c r="B309" s="46" t="s">
        <v>65</v>
      </c>
      <c r="C309" s="11" t="s">
        <v>66</v>
      </c>
      <c r="D309" s="7">
        <v>9666.61</v>
      </c>
      <c r="E309" s="7"/>
      <c r="F309" s="7"/>
    </row>
    <row r="310" spans="1:8" ht="47.25" outlineLevel="7" x14ac:dyDescent="0.2">
      <c r="A310" s="45" t="s">
        <v>616</v>
      </c>
      <c r="B310" s="46"/>
      <c r="C310" s="10" t="s">
        <v>626</v>
      </c>
      <c r="D310" s="6">
        <f>D311</f>
        <v>190914.8</v>
      </c>
      <c r="E310" s="6"/>
      <c r="F310" s="6"/>
    </row>
    <row r="311" spans="1:8" ht="31.5" outlineLevel="7" x14ac:dyDescent="0.2">
      <c r="A311" s="46" t="s">
        <v>616</v>
      </c>
      <c r="B311" s="46" t="s">
        <v>65</v>
      </c>
      <c r="C311" s="11" t="s">
        <v>66</v>
      </c>
      <c r="D311" s="7">
        <v>190914.8</v>
      </c>
      <c r="E311" s="7"/>
      <c r="F311" s="7"/>
    </row>
    <row r="312" spans="1:8" ht="47.25" outlineLevel="7" x14ac:dyDescent="0.2">
      <c r="A312" s="45" t="s">
        <v>616</v>
      </c>
      <c r="B312" s="46"/>
      <c r="C312" s="10" t="s">
        <v>627</v>
      </c>
      <c r="D312" s="6">
        <f>D313</f>
        <v>572744.4</v>
      </c>
      <c r="E312" s="6"/>
      <c r="F312" s="6"/>
    </row>
    <row r="313" spans="1:8" ht="31.5" outlineLevel="7" x14ac:dyDescent="0.2">
      <c r="A313" s="46" t="s">
        <v>616</v>
      </c>
      <c r="B313" s="46" t="s">
        <v>65</v>
      </c>
      <c r="C313" s="11" t="s">
        <v>66</v>
      </c>
      <c r="D313" s="6">
        <v>572744.4</v>
      </c>
      <c r="E313" s="7"/>
      <c r="F313" s="7"/>
    </row>
    <row r="314" spans="1:8" ht="47.25" outlineLevel="3" x14ac:dyDescent="0.2">
      <c r="A314" s="43" t="s">
        <v>185</v>
      </c>
      <c r="B314" s="43"/>
      <c r="C314" s="21" t="s">
        <v>186</v>
      </c>
      <c r="D314" s="16">
        <f>D315+D321+D331+D338</f>
        <v>242844.86588</v>
      </c>
      <c r="E314" s="16">
        <f>E315+E321+E331+E338</f>
        <v>16166.36549</v>
      </c>
      <c r="F314" s="16">
        <f>F315+F321+F331+F338</f>
        <v>7964.2</v>
      </c>
    </row>
    <row r="315" spans="1:8" ht="35.25" customHeight="1" outlineLevel="4" x14ac:dyDescent="0.2">
      <c r="A315" s="43" t="s">
        <v>187</v>
      </c>
      <c r="B315" s="43"/>
      <c r="C315" s="21" t="s">
        <v>188</v>
      </c>
      <c r="D315" s="16">
        <f>D316+D319</f>
        <v>10427.300000000001</v>
      </c>
      <c r="E315" s="16">
        <f t="shared" ref="E315:F315" si="96">E316+E319</f>
        <v>4217.7</v>
      </c>
      <c r="F315" s="16">
        <f t="shared" si="96"/>
        <v>4217.7</v>
      </c>
    </row>
    <row r="316" spans="1:8" ht="49.5" customHeight="1" outlineLevel="5" x14ac:dyDescent="0.2">
      <c r="A316" s="45" t="s">
        <v>189</v>
      </c>
      <c r="B316" s="45"/>
      <c r="C316" s="10" t="s">
        <v>190</v>
      </c>
      <c r="D316" s="6">
        <f>D318+D317</f>
        <v>8709.6</v>
      </c>
      <c r="E316" s="6">
        <f t="shared" ref="E316:F316" si="97">E318+E317</f>
        <v>2500</v>
      </c>
      <c r="F316" s="6">
        <f t="shared" si="97"/>
        <v>2500</v>
      </c>
    </row>
    <row r="317" spans="1:8" ht="32.25" customHeight="1" outlineLevel="5" x14ac:dyDescent="0.2">
      <c r="A317" s="46" t="s">
        <v>189</v>
      </c>
      <c r="B317" s="46" t="s">
        <v>7</v>
      </c>
      <c r="C317" s="11" t="s">
        <v>8</v>
      </c>
      <c r="D317" s="7">
        <v>2500</v>
      </c>
      <c r="E317" s="7">
        <v>2500</v>
      </c>
      <c r="F317" s="7">
        <v>2500</v>
      </c>
      <c r="H317" s="102"/>
    </row>
    <row r="318" spans="1:8" ht="15.75" outlineLevel="7" x14ac:dyDescent="0.2">
      <c r="A318" s="46" t="s">
        <v>189</v>
      </c>
      <c r="B318" s="46" t="s">
        <v>15</v>
      </c>
      <c r="C318" s="11" t="s">
        <v>16</v>
      </c>
      <c r="D318" s="7">
        <v>6209.6</v>
      </c>
      <c r="E318" s="7"/>
      <c r="F318" s="7"/>
    </row>
    <row r="319" spans="1:8" ht="31.5" outlineLevel="5" x14ac:dyDescent="0.2">
      <c r="A319" s="43" t="s">
        <v>191</v>
      </c>
      <c r="B319" s="43"/>
      <c r="C319" s="21" t="s">
        <v>192</v>
      </c>
      <c r="D319" s="16">
        <f>D320</f>
        <v>1717.7</v>
      </c>
      <c r="E319" s="16">
        <f t="shared" ref="E319:F319" si="98">E320</f>
        <v>1717.7</v>
      </c>
      <c r="F319" s="16">
        <f t="shared" si="98"/>
        <v>1717.7</v>
      </c>
    </row>
    <row r="320" spans="1:8" ht="31.5" outlineLevel="5" x14ac:dyDescent="0.2">
      <c r="A320" s="44" t="s">
        <v>191</v>
      </c>
      <c r="B320" s="46" t="s">
        <v>65</v>
      </c>
      <c r="C320" s="13" t="s">
        <v>422</v>
      </c>
      <c r="D320" s="7">
        <v>1717.7</v>
      </c>
      <c r="E320" s="7">
        <v>1717.7</v>
      </c>
      <c r="F320" s="7">
        <v>1717.7</v>
      </c>
    </row>
    <row r="321" spans="1:6" ht="31.5" outlineLevel="7" x14ac:dyDescent="0.2">
      <c r="A321" s="43" t="s">
        <v>428</v>
      </c>
      <c r="B321" s="44"/>
      <c r="C321" s="21" t="s">
        <v>426</v>
      </c>
      <c r="D321" s="16">
        <f>D322+D329+D325+D327</f>
        <v>232209.2</v>
      </c>
      <c r="E321" s="16">
        <f>E322+E329+E325+E327</f>
        <v>3746.5</v>
      </c>
      <c r="F321" s="16">
        <f>F322+F329+F325+F327</f>
        <v>3746.5</v>
      </c>
    </row>
    <row r="322" spans="1:6" s="72" customFormat="1" ht="31.5" outlineLevel="7" x14ac:dyDescent="0.2">
      <c r="A322" s="45" t="s">
        <v>429</v>
      </c>
      <c r="B322" s="45"/>
      <c r="C322" s="10" t="s">
        <v>427</v>
      </c>
      <c r="D322" s="6">
        <f>D323+D324</f>
        <v>9746.5</v>
      </c>
      <c r="E322" s="6">
        <f t="shared" ref="E322:F322" si="99">E323+E324</f>
        <v>3746.5</v>
      </c>
      <c r="F322" s="6">
        <f t="shared" si="99"/>
        <v>3746.5</v>
      </c>
    </row>
    <row r="323" spans="1:6" ht="33.75" customHeight="1" outlineLevel="7" x14ac:dyDescent="0.2">
      <c r="A323" s="46" t="s">
        <v>429</v>
      </c>
      <c r="B323" s="46" t="s">
        <v>65</v>
      </c>
      <c r="C323" s="13" t="s">
        <v>422</v>
      </c>
      <c r="D323" s="7">
        <v>7000</v>
      </c>
      <c r="E323" s="7"/>
      <c r="F323" s="7"/>
    </row>
    <row r="324" spans="1:6" ht="33.75" customHeight="1" outlineLevel="7" x14ac:dyDescent="0.2">
      <c r="A324" s="46" t="s">
        <v>429</v>
      </c>
      <c r="B324" s="46" t="s">
        <v>15</v>
      </c>
      <c r="C324" s="11" t="s">
        <v>16</v>
      </c>
      <c r="D324" s="7">
        <v>2746.5</v>
      </c>
      <c r="E324" s="7">
        <v>3746.5</v>
      </c>
      <c r="F324" s="7">
        <v>3746.5</v>
      </c>
    </row>
    <row r="325" spans="1:6" ht="45.75" customHeight="1" outlineLevel="7" x14ac:dyDescent="0.2">
      <c r="A325" s="45" t="s">
        <v>755</v>
      </c>
      <c r="B325" s="45"/>
      <c r="C325" s="10" t="s">
        <v>886</v>
      </c>
      <c r="D325" s="16">
        <f>D326</f>
        <v>166847</v>
      </c>
      <c r="E325" s="16"/>
      <c r="F325" s="16"/>
    </row>
    <row r="326" spans="1:6" ht="33.75" customHeight="1" outlineLevel="7" x14ac:dyDescent="0.2">
      <c r="A326" s="46" t="s">
        <v>755</v>
      </c>
      <c r="B326" s="46" t="s">
        <v>15</v>
      </c>
      <c r="C326" s="13" t="s">
        <v>422</v>
      </c>
      <c r="D326" s="7">
        <v>166847</v>
      </c>
      <c r="E326" s="7"/>
      <c r="F326" s="7"/>
    </row>
    <row r="327" spans="1:6" ht="33.75" customHeight="1" outlineLevel="7" x14ac:dyDescent="0.2">
      <c r="A327" s="45" t="s">
        <v>754</v>
      </c>
      <c r="B327" s="45"/>
      <c r="C327" s="10" t="s">
        <v>653</v>
      </c>
      <c r="D327" s="16">
        <f>D328</f>
        <v>18520</v>
      </c>
      <c r="E327" s="16"/>
      <c r="F327" s="16"/>
    </row>
    <row r="328" spans="1:6" ht="33.75" customHeight="1" outlineLevel="7" x14ac:dyDescent="0.2">
      <c r="A328" s="46" t="s">
        <v>754</v>
      </c>
      <c r="B328" s="46" t="s">
        <v>15</v>
      </c>
      <c r="C328" s="13" t="s">
        <v>422</v>
      </c>
      <c r="D328" s="7">
        <v>18520</v>
      </c>
      <c r="E328" s="7"/>
      <c r="F328" s="7"/>
    </row>
    <row r="329" spans="1:6" ht="45.75" customHeight="1" outlineLevel="7" x14ac:dyDescent="0.2">
      <c r="A329" s="45" t="s">
        <v>754</v>
      </c>
      <c r="B329" s="45"/>
      <c r="C329" s="10" t="s">
        <v>715</v>
      </c>
      <c r="D329" s="16">
        <f>D330</f>
        <v>37095.699999999997</v>
      </c>
      <c r="E329" s="16"/>
      <c r="F329" s="16"/>
    </row>
    <row r="330" spans="1:6" ht="33.75" customHeight="1" outlineLevel="7" x14ac:dyDescent="0.2">
      <c r="A330" s="46" t="s">
        <v>754</v>
      </c>
      <c r="B330" s="46" t="s">
        <v>15</v>
      </c>
      <c r="C330" s="13" t="s">
        <v>422</v>
      </c>
      <c r="D330" s="7">
        <v>37095.699999999997</v>
      </c>
      <c r="E330" s="7"/>
      <c r="F330" s="7"/>
    </row>
    <row r="331" spans="1:6" ht="18" customHeight="1" outlineLevel="7" x14ac:dyDescent="0.2">
      <c r="A331" s="43" t="s">
        <v>454</v>
      </c>
      <c r="B331" s="43"/>
      <c r="C331" s="21" t="s">
        <v>193</v>
      </c>
      <c r="D331" s="16">
        <f>D332</f>
        <v>208.36588</v>
      </c>
      <c r="E331" s="16">
        <f t="shared" ref="E331" si="100">E332</f>
        <v>202.43949000000001</v>
      </c>
      <c r="F331" s="16"/>
    </row>
    <row r="332" spans="1:6" ht="46.5" customHeight="1" outlineLevel="7" x14ac:dyDescent="0.2">
      <c r="A332" s="45" t="s">
        <v>725</v>
      </c>
      <c r="B332" s="45"/>
      <c r="C332" s="10" t="s">
        <v>724</v>
      </c>
      <c r="D332" s="6">
        <f>D333</f>
        <v>208.36588</v>
      </c>
      <c r="E332" s="6">
        <f t="shared" ref="E332" si="101">E333</f>
        <v>202.43949000000001</v>
      </c>
      <c r="F332" s="6"/>
    </row>
    <row r="333" spans="1:6" ht="35.25" customHeight="1" outlineLevel="7" x14ac:dyDescent="0.2">
      <c r="A333" s="46" t="s">
        <v>725</v>
      </c>
      <c r="B333" s="44" t="s">
        <v>109</v>
      </c>
      <c r="C333" s="22" t="s">
        <v>110</v>
      </c>
      <c r="D333" s="7">
        <f>D335+D336+D337</f>
        <v>208.36588</v>
      </c>
      <c r="E333" s="7">
        <f t="shared" ref="E333" si="102">E335+E336+E337</f>
        <v>202.43949000000001</v>
      </c>
      <c r="F333" s="7"/>
    </row>
    <row r="334" spans="1:6" ht="21" customHeight="1" outlineLevel="7" x14ac:dyDescent="0.2">
      <c r="A334" s="46"/>
      <c r="B334" s="46"/>
      <c r="C334" s="158" t="s">
        <v>438</v>
      </c>
      <c r="D334" s="7"/>
      <c r="E334" s="7"/>
      <c r="F334" s="7"/>
    </row>
    <row r="335" spans="1:6" ht="48.75" customHeight="1" outlineLevel="7" x14ac:dyDescent="0.2">
      <c r="A335" s="46"/>
      <c r="B335" s="46"/>
      <c r="C335" s="13" t="s">
        <v>726</v>
      </c>
      <c r="D335" s="7">
        <v>208.36588</v>
      </c>
      <c r="E335" s="7"/>
      <c r="F335" s="7"/>
    </row>
    <row r="336" spans="1:6" ht="35.25" customHeight="1" outlineLevel="7" x14ac:dyDescent="0.2">
      <c r="A336" s="46"/>
      <c r="B336" s="46"/>
      <c r="C336" s="13" t="s">
        <v>727</v>
      </c>
      <c r="D336" s="7"/>
      <c r="E336" s="7">
        <v>84.09836</v>
      </c>
      <c r="F336" s="7"/>
    </row>
    <row r="337" spans="1:6" ht="35.25" customHeight="1" outlineLevel="7" x14ac:dyDescent="0.2">
      <c r="A337" s="46"/>
      <c r="B337" s="46"/>
      <c r="C337" s="13" t="s">
        <v>728</v>
      </c>
      <c r="D337" s="7"/>
      <c r="E337" s="7">
        <v>118.34113000000001</v>
      </c>
      <c r="F337" s="7"/>
    </row>
    <row r="338" spans="1:6" ht="35.25" customHeight="1" outlineLevel="7" x14ac:dyDescent="0.2">
      <c r="A338" s="45" t="s">
        <v>729</v>
      </c>
      <c r="B338" s="46"/>
      <c r="C338" s="10" t="s">
        <v>723</v>
      </c>
      <c r="D338" s="6"/>
      <c r="E338" s="6">
        <f t="shared" ref="E338" si="103">E339+E341</f>
        <v>7999.7259999999997</v>
      </c>
      <c r="F338" s="6"/>
    </row>
    <row r="339" spans="1:6" ht="35.25" customHeight="1" outlineLevel="7" x14ac:dyDescent="0.2">
      <c r="A339" s="45" t="s">
        <v>731</v>
      </c>
      <c r="B339" s="45"/>
      <c r="C339" s="10" t="s">
        <v>730</v>
      </c>
      <c r="D339" s="6"/>
      <c r="E339" s="6">
        <f t="shared" ref="E339" si="104">E340</f>
        <v>1999.9314999999999</v>
      </c>
      <c r="F339" s="6"/>
    </row>
    <row r="340" spans="1:6" ht="35.25" customHeight="1" outlineLevel="7" x14ac:dyDescent="0.2">
      <c r="A340" s="46" t="s">
        <v>731</v>
      </c>
      <c r="B340" s="46" t="s">
        <v>65</v>
      </c>
      <c r="C340" s="11" t="s">
        <v>66</v>
      </c>
      <c r="D340" s="7"/>
      <c r="E340" s="7">
        <v>1999.9314999999999</v>
      </c>
      <c r="F340" s="7"/>
    </row>
    <row r="341" spans="1:6" ht="35.25" customHeight="1" outlineLevel="7" x14ac:dyDescent="0.2">
      <c r="A341" s="45" t="s">
        <v>731</v>
      </c>
      <c r="B341" s="46"/>
      <c r="C341" s="10" t="s">
        <v>732</v>
      </c>
      <c r="D341" s="6"/>
      <c r="E341" s="6">
        <f t="shared" ref="E341" si="105">E342</f>
        <v>5999.7945</v>
      </c>
      <c r="F341" s="6"/>
    </row>
    <row r="342" spans="1:6" ht="35.25" customHeight="1" outlineLevel="7" x14ac:dyDescent="0.2">
      <c r="A342" s="46" t="s">
        <v>731</v>
      </c>
      <c r="B342" s="46" t="s">
        <v>65</v>
      </c>
      <c r="C342" s="11" t="s">
        <v>66</v>
      </c>
      <c r="D342" s="7"/>
      <c r="E342" s="7">
        <v>5999.7945</v>
      </c>
      <c r="F342" s="7"/>
    </row>
    <row r="343" spans="1:6" ht="31.5" outlineLevel="3" x14ac:dyDescent="0.2">
      <c r="A343" s="43" t="s">
        <v>149</v>
      </c>
      <c r="B343" s="43"/>
      <c r="C343" s="21" t="s">
        <v>150</v>
      </c>
      <c r="D343" s="16">
        <f>D344+D349+D358</f>
        <v>248739</v>
      </c>
      <c r="E343" s="16">
        <f>E344+E349+E358</f>
        <v>348782.32199999999</v>
      </c>
      <c r="F343" s="16">
        <f>F344+F349+F358</f>
        <v>231481.8</v>
      </c>
    </row>
    <row r="344" spans="1:6" ht="31.5" outlineLevel="4" x14ac:dyDescent="0.2">
      <c r="A344" s="43" t="s">
        <v>151</v>
      </c>
      <c r="B344" s="43"/>
      <c r="C344" s="21" t="s">
        <v>152</v>
      </c>
      <c r="D344" s="16">
        <f>D345+D347</f>
        <v>157421.1</v>
      </c>
      <c r="E344" s="16">
        <f t="shared" ref="E344:F344" si="106">E345+E347</f>
        <v>157726.1</v>
      </c>
      <c r="F344" s="16">
        <f t="shared" si="106"/>
        <v>157726.1</v>
      </c>
    </row>
    <row r="345" spans="1:6" ht="15.75" outlineLevel="5" x14ac:dyDescent="0.2">
      <c r="A345" s="43" t="s">
        <v>153</v>
      </c>
      <c r="B345" s="43"/>
      <c r="C345" s="21" t="s">
        <v>154</v>
      </c>
      <c r="D345" s="16">
        <f t="shared" ref="D345:F345" si="107">D346</f>
        <v>122811.8</v>
      </c>
      <c r="E345" s="16">
        <f t="shared" si="107"/>
        <v>123116.8</v>
      </c>
      <c r="F345" s="16">
        <f t="shared" si="107"/>
        <v>123116.8</v>
      </c>
    </row>
    <row r="346" spans="1:6" ht="31.5" outlineLevel="7" x14ac:dyDescent="0.2">
      <c r="A346" s="44" t="s">
        <v>153</v>
      </c>
      <c r="B346" s="44" t="s">
        <v>65</v>
      </c>
      <c r="C346" s="22" t="s">
        <v>66</v>
      </c>
      <c r="D346" s="7">
        <f>123116.8-305</f>
        <v>122811.8</v>
      </c>
      <c r="E346" s="17">
        <v>123116.8</v>
      </c>
      <c r="F346" s="17">
        <v>123116.8</v>
      </c>
    </row>
    <row r="347" spans="1:6" ht="15.75" outlineLevel="5" x14ac:dyDescent="0.2">
      <c r="A347" s="43" t="s">
        <v>210</v>
      </c>
      <c r="B347" s="43"/>
      <c r="C347" s="21" t="s">
        <v>211</v>
      </c>
      <c r="D347" s="16">
        <f>D348</f>
        <v>34609.300000000003</v>
      </c>
      <c r="E347" s="16">
        <f>E348</f>
        <v>34609.300000000003</v>
      </c>
      <c r="F347" s="16">
        <f>F348</f>
        <v>34609.300000000003</v>
      </c>
    </row>
    <row r="348" spans="1:6" ht="31.5" outlineLevel="7" x14ac:dyDescent="0.2">
      <c r="A348" s="44" t="s">
        <v>210</v>
      </c>
      <c r="B348" s="44" t="s">
        <v>65</v>
      </c>
      <c r="C348" s="22" t="s">
        <v>66</v>
      </c>
      <c r="D348" s="17">
        <v>34609.300000000003</v>
      </c>
      <c r="E348" s="17">
        <v>34609.300000000003</v>
      </c>
      <c r="F348" s="17">
        <v>34609.300000000003</v>
      </c>
    </row>
    <row r="349" spans="1:6" ht="34.5" customHeight="1" outlineLevel="4" x14ac:dyDescent="0.2">
      <c r="A349" s="43" t="s">
        <v>155</v>
      </c>
      <c r="B349" s="43"/>
      <c r="C349" s="21" t="s">
        <v>580</v>
      </c>
      <c r="D349" s="16">
        <f>D352+D355+D350</f>
        <v>91317.9</v>
      </c>
      <c r="E349" s="16">
        <f t="shared" ref="E349:F349" si="108">E352+E355+E350</f>
        <v>168834</v>
      </c>
      <c r="F349" s="16">
        <f t="shared" si="108"/>
        <v>73755.7</v>
      </c>
    </row>
    <row r="350" spans="1:6" ht="34.5" customHeight="1" outlineLevel="4" x14ac:dyDescent="0.2">
      <c r="A350" s="43" t="s">
        <v>785</v>
      </c>
      <c r="B350" s="43"/>
      <c r="C350" s="21" t="s">
        <v>786</v>
      </c>
      <c r="D350" s="16">
        <f>D351</f>
        <v>305</v>
      </c>
      <c r="E350" s="16"/>
      <c r="F350" s="16"/>
    </row>
    <row r="351" spans="1:6" ht="34.5" customHeight="1" outlineLevel="4" x14ac:dyDescent="0.2">
      <c r="A351" s="44" t="s">
        <v>785</v>
      </c>
      <c r="B351" s="44" t="s">
        <v>65</v>
      </c>
      <c r="C351" s="22" t="s">
        <v>66</v>
      </c>
      <c r="D351" s="17">
        <v>305</v>
      </c>
      <c r="E351" s="17"/>
      <c r="F351" s="17"/>
    </row>
    <row r="352" spans="1:6" ht="63.75" customHeight="1" outlineLevel="5" x14ac:dyDescent="0.2">
      <c r="A352" s="43" t="s">
        <v>156</v>
      </c>
      <c r="B352" s="43"/>
      <c r="C352" s="21" t="s">
        <v>415</v>
      </c>
      <c r="D352" s="6">
        <f>D354+D353</f>
        <v>23286.9</v>
      </c>
      <c r="E352" s="6">
        <f t="shared" ref="E352:F352" si="109">E354+E353</f>
        <v>102391.8</v>
      </c>
      <c r="F352" s="6">
        <f t="shared" si="109"/>
        <v>7313.5</v>
      </c>
    </row>
    <row r="353" spans="1:6" ht="30.75" customHeight="1" outlineLevel="5" x14ac:dyDescent="0.2">
      <c r="A353" s="44" t="s">
        <v>156</v>
      </c>
      <c r="B353" s="44" t="s">
        <v>109</v>
      </c>
      <c r="C353" s="22" t="s">
        <v>110</v>
      </c>
      <c r="D353" s="7">
        <v>20211.900000000001</v>
      </c>
      <c r="E353" s="7">
        <v>95078.3</v>
      </c>
      <c r="F353" s="6"/>
    </row>
    <row r="354" spans="1:6" ht="31.5" outlineLevel="7" x14ac:dyDescent="0.2">
      <c r="A354" s="44" t="s">
        <v>156</v>
      </c>
      <c r="B354" s="44" t="s">
        <v>65</v>
      </c>
      <c r="C354" s="22" t="s">
        <v>66</v>
      </c>
      <c r="D354" s="7">
        <v>3075</v>
      </c>
      <c r="E354" s="7">
        <v>7313.5</v>
      </c>
      <c r="F354" s="7">
        <v>7313.5</v>
      </c>
    </row>
    <row r="355" spans="1:6" ht="63" outlineLevel="5" x14ac:dyDescent="0.2">
      <c r="A355" s="43" t="s">
        <v>156</v>
      </c>
      <c r="B355" s="43"/>
      <c r="C355" s="21" t="s">
        <v>418</v>
      </c>
      <c r="D355" s="6">
        <f>D357+D356</f>
        <v>67726</v>
      </c>
      <c r="E355" s="6">
        <f t="shared" ref="E355:F355" si="110">E357+E356</f>
        <v>66442.2</v>
      </c>
      <c r="F355" s="6">
        <f t="shared" si="110"/>
        <v>66442.2</v>
      </c>
    </row>
    <row r="356" spans="1:6" ht="31.5" outlineLevel="5" x14ac:dyDescent="0.2">
      <c r="A356" s="44" t="s">
        <v>156</v>
      </c>
      <c r="B356" s="44" t="s">
        <v>109</v>
      </c>
      <c r="C356" s="22" t="s">
        <v>110</v>
      </c>
      <c r="D356" s="7">
        <v>40058.800000000003</v>
      </c>
      <c r="E356" s="7">
        <v>31152.5</v>
      </c>
      <c r="F356" s="7"/>
    </row>
    <row r="357" spans="1:6" ht="31.5" outlineLevel="7" x14ac:dyDescent="0.2">
      <c r="A357" s="44" t="s">
        <v>156</v>
      </c>
      <c r="B357" s="44" t="s">
        <v>65</v>
      </c>
      <c r="C357" s="22" t="s">
        <v>66</v>
      </c>
      <c r="D357" s="7">
        <v>27667.200000000001</v>
      </c>
      <c r="E357" s="7">
        <v>35289.699999999997</v>
      </c>
      <c r="F357" s="7">
        <v>66442.2</v>
      </c>
    </row>
    <row r="358" spans="1:6" ht="31.5" outlineLevel="7" x14ac:dyDescent="0.2">
      <c r="A358" s="45" t="s">
        <v>720</v>
      </c>
      <c r="B358" s="46"/>
      <c r="C358" s="10" t="s">
        <v>723</v>
      </c>
      <c r="D358" s="6"/>
      <c r="E358" s="6">
        <f t="shared" ref="E358" si="111">E359+E361</f>
        <v>22222.222000000002</v>
      </c>
      <c r="F358" s="6"/>
    </row>
    <row r="359" spans="1:6" ht="31.5" outlineLevel="7" x14ac:dyDescent="0.2">
      <c r="A359" s="45" t="s">
        <v>722</v>
      </c>
      <c r="B359" s="45"/>
      <c r="C359" s="10" t="s">
        <v>721</v>
      </c>
      <c r="D359" s="6"/>
      <c r="E359" s="6">
        <f t="shared" ref="E359" si="112">E360</f>
        <v>2222.2222000000002</v>
      </c>
      <c r="F359" s="6"/>
    </row>
    <row r="360" spans="1:6" ht="31.5" outlineLevel="7" x14ac:dyDescent="0.2">
      <c r="A360" s="46" t="s">
        <v>722</v>
      </c>
      <c r="B360" s="46" t="s">
        <v>65</v>
      </c>
      <c r="C360" s="11" t="s">
        <v>66</v>
      </c>
      <c r="D360" s="7"/>
      <c r="E360" s="7">
        <v>2222.2222000000002</v>
      </c>
      <c r="F360" s="7"/>
    </row>
    <row r="361" spans="1:6" ht="31.5" outlineLevel="7" x14ac:dyDescent="0.2">
      <c r="A361" s="45" t="s">
        <v>722</v>
      </c>
      <c r="B361" s="45"/>
      <c r="C361" s="10" t="s">
        <v>733</v>
      </c>
      <c r="D361" s="6"/>
      <c r="E361" s="6">
        <f t="shared" ref="E361" si="113">E362</f>
        <v>19999.999800000001</v>
      </c>
      <c r="F361" s="6"/>
    </row>
    <row r="362" spans="1:6" ht="31.5" outlineLevel="7" x14ac:dyDescent="0.2">
      <c r="A362" s="46" t="s">
        <v>722</v>
      </c>
      <c r="B362" s="46" t="s">
        <v>65</v>
      </c>
      <c r="C362" s="11" t="s">
        <v>66</v>
      </c>
      <c r="D362" s="6"/>
      <c r="E362" s="6">
        <v>19999.999800000001</v>
      </c>
      <c r="F362" s="6"/>
    </row>
    <row r="363" spans="1:6" ht="31.5" outlineLevel="3" x14ac:dyDescent="0.2">
      <c r="A363" s="43" t="s">
        <v>169</v>
      </c>
      <c r="B363" s="43"/>
      <c r="C363" s="21" t="s">
        <v>170</v>
      </c>
      <c r="D363" s="16">
        <f>D364+D377</f>
        <v>119039.84</v>
      </c>
      <c r="E363" s="16">
        <f>E364+E377</f>
        <v>29414.739999999998</v>
      </c>
      <c r="F363" s="16">
        <f>F364+F377</f>
        <v>20414.739999999998</v>
      </c>
    </row>
    <row r="364" spans="1:6" ht="24" customHeight="1" outlineLevel="4" x14ac:dyDescent="0.2">
      <c r="A364" s="43" t="s">
        <v>171</v>
      </c>
      <c r="B364" s="43"/>
      <c r="C364" s="21" t="s">
        <v>172</v>
      </c>
      <c r="D364" s="16">
        <f>D365+D368+D371+D373+D375</f>
        <v>47121.24</v>
      </c>
      <c r="E364" s="16">
        <f>E365+E368+E371+E373+E375</f>
        <v>29414.739999999998</v>
      </c>
      <c r="F364" s="16">
        <f>F365+F368+F371+F373+F375</f>
        <v>20414.739999999998</v>
      </c>
    </row>
    <row r="365" spans="1:6" ht="31.5" outlineLevel="5" x14ac:dyDescent="0.2">
      <c r="A365" s="43" t="s">
        <v>173</v>
      </c>
      <c r="B365" s="43"/>
      <c r="C365" s="21" t="s">
        <v>174</v>
      </c>
      <c r="D365" s="16">
        <f>D367+D366</f>
        <v>3187.1</v>
      </c>
      <c r="E365" s="16">
        <f t="shared" ref="E365:F365" si="114">E367+E366</f>
        <v>3187.1</v>
      </c>
      <c r="F365" s="16">
        <f t="shared" si="114"/>
        <v>3187.1</v>
      </c>
    </row>
    <row r="366" spans="1:6" ht="31.5" outlineLevel="5" x14ac:dyDescent="0.2">
      <c r="A366" s="44" t="s">
        <v>173</v>
      </c>
      <c r="B366" s="44" t="s">
        <v>7</v>
      </c>
      <c r="C366" s="22" t="s">
        <v>8</v>
      </c>
      <c r="D366" s="17">
        <v>300</v>
      </c>
      <c r="E366" s="17">
        <v>300</v>
      </c>
      <c r="F366" s="17">
        <v>300</v>
      </c>
    </row>
    <row r="367" spans="1:6" ht="18" customHeight="1" outlineLevel="7" x14ac:dyDescent="0.2">
      <c r="A367" s="44" t="s">
        <v>173</v>
      </c>
      <c r="B367" s="44" t="s">
        <v>15</v>
      </c>
      <c r="C367" s="22" t="s">
        <v>16</v>
      </c>
      <c r="D367" s="7">
        <v>2887.1</v>
      </c>
      <c r="E367" s="7">
        <v>2887.1</v>
      </c>
      <c r="F367" s="7">
        <v>2887.1</v>
      </c>
    </row>
    <row r="368" spans="1:6" ht="15.75" outlineLevel="5" x14ac:dyDescent="0.2">
      <c r="A368" s="43" t="s">
        <v>175</v>
      </c>
      <c r="B368" s="43"/>
      <c r="C368" s="21" t="s">
        <v>437</v>
      </c>
      <c r="D368" s="16">
        <f>D369+D370</f>
        <v>23727.64</v>
      </c>
      <c r="E368" s="16">
        <f>E369+E370</f>
        <v>24727.64</v>
      </c>
      <c r="F368" s="16">
        <f>F369+F370</f>
        <v>15727.64</v>
      </c>
    </row>
    <row r="369" spans="1:6" ht="31.5" outlineLevel="7" x14ac:dyDescent="0.2">
      <c r="A369" s="44" t="s">
        <v>175</v>
      </c>
      <c r="B369" s="44" t="s">
        <v>7</v>
      </c>
      <c r="C369" s="22" t="s">
        <v>8</v>
      </c>
      <c r="D369" s="7">
        <f>1550+11244.1</f>
        <v>12794.1</v>
      </c>
      <c r="E369" s="7">
        <f t="shared" ref="E369:F369" si="115">1550+11244.1</f>
        <v>12794.1</v>
      </c>
      <c r="F369" s="7">
        <f t="shared" si="115"/>
        <v>12794.1</v>
      </c>
    </row>
    <row r="370" spans="1:6" ht="31.5" outlineLevel="7" x14ac:dyDescent="0.2">
      <c r="A370" s="44" t="s">
        <v>175</v>
      </c>
      <c r="B370" s="44" t="s">
        <v>65</v>
      </c>
      <c r="C370" s="22" t="s">
        <v>66</v>
      </c>
      <c r="D370" s="7">
        <v>10933.54</v>
      </c>
      <c r="E370" s="7">
        <v>11933.54</v>
      </c>
      <c r="F370" s="7">
        <v>2933.54</v>
      </c>
    </row>
    <row r="371" spans="1:6" ht="31.5" outlineLevel="5" x14ac:dyDescent="0.2">
      <c r="A371" s="43" t="s">
        <v>176</v>
      </c>
      <c r="B371" s="43"/>
      <c r="C371" s="21" t="s">
        <v>442</v>
      </c>
      <c r="D371" s="16">
        <f>D372</f>
        <v>1500</v>
      </c>
      <c r="E371" s="16">
        <f t="shared" ref="E371:F371" si="116">E372</f>
        <v>1500</v>
      </c>
      <c r="F371" s="16">
        <f t="shared" si="116"/>
        <v>1500</v>
      </c>
    </row>
    <row r="372" spans="1:6" ht="31.5" outlineLevel="7" x14ac:dyDescent="0.2">
      <c r="A372" s="44" t="s">
        <v>176</v>
      </c>
      <c r="B372" s="44" t="s">
        <v>7</v>
      </c>
      <c r="C372" s="22" t="s">
        <v>8</v>
      </c>
      <c r="D372" s="7">
        <v>1500</v>
      </c>
      <c r="E372" s="7">
        <v>1500</v>
      </c>
      <c r="F372" s="7">
        <v>1500</v>
      </c>
    </row>
    <row r="373" spans="1:6" ht="31.5" outlineLevel="7" x14ac:dyDescent="0.2">
      <c r="A373" s="45" t="s">
        <v>459</v>
      </c>
      <c r="B373" s="45"/>
      <c r="C373" s="10" t="s">
        <v>576</v>
      </c>
      <c r="D373" s="6">
        <f t="shared" ref="D373" si="117">D374</f>
        <v>2141</v>
      </c>
      <c r="E373" s="6"/>
      <c r="F373" s="6"/>
    </row>
    <row r="374" spans="1:6" ht="31.5" outlineLevel="7" x14ac:dyDescent="0.2">
      <c r="A374" s="46" t="s">
        <v>459</v>
      </c>
      <c r="B374" s="46" t="s">
        <v>65</v>
      </c>
      <c r="C374" s="11" t="s">
        <v>66</v>
      </c>
      <c r="D374" s="7">
        <v>2141</v>
      </c>
      <c r="E374" s="8"/>
      <c r="F374" s="8"/>
    </row>
    <row r="375" spans="1:6" ht="47.25" outlineLevel="7" x14ac:dyDescent="0.2">
      <c r="A375" s="45" t="s">
        <v>784</v>
      </c>
      <c r="B375" s="45"/>
      <c r="C375" s="54" t="s">
        <v>744</v>
      </c>
      <c r="D375" s="6">
        <f t="shared" ref="D375" si="118">D376</f>
        <v>16565.5</v>
      </c>
      <c r="E375" s="6"/>
      <c r="F375" s="6"/>
    </row>
    <row r="376" spans="1:6" ht="31.5" outlineLevel="7" x14ac:dyDescent="0.2">
      <c r="A376" s="45" t="s">
        <v>784</v>
      </c>
      <c r="B376" s="46" t="s">
        <v>109</v>
      </c>
      <c r="C376" s="11" t="s">
        <v>110</v>
      </c>
      <c r="D376" s="7">
        <v>16565.5</v>
      </c>
      <c r="E376" s="7"/>
      <c r="F376" s="7"/>
    </row>
    <row r="377" spans="1:6" ht="35.25" customHeight="1" outlineLevel="4" x14ac:dyDescent="0.2">
      <c r="A377" s="43" t="s">
        <v>177</v>
      </c>
      <c r="B377" s="43"/>
      <c r="C377" s="21" t="s">
        <v>178</v>
      </c>
      <c r="D377" s="16">
        <f>D378+D380</f>
        <v>71918.600000000006</v>
      </c>
      <c r="E377" s="16"/>
      <c r="F377" s="16"/>
    </row>
    <row r="378" spans="1:6" ht="31.5" outlineLevel="5" x14ac:dyDescent="0.2">
      <c r="A378" s="43" t="s">
        <v>179</v>
      </c>
      <c r="B378" s="43"/>
      <c r="C378" s="21" t="s">
        <v>180</v>
      </c>
      <c r="D378" s="16">
        <f t="shared" ref="D378" si="119">D379</f>
        <v>49283.3</v>
      </c>
      <c r="E378" s="16"/>
      <c r="F378" s="16"/>
    </row>
    <row r="379" spans="1:6" ht="31.5" outlineLevel="7" x14ac:dyDescent="0.2">
      <c r="A379" s="44" t="s">
        <v>179</v>
      </c>
      <c r="B379" s="44" t="s">
        <v>109</v>
      </c>
      <c r="C379" s="22" t="s">
        <v>110</v>
      </c>
      <c r="D379" s="17">
        <v>49283.3</v>
      </c>
      <c r="E379" s="17"/>
      <c r="F379" s="17"/>
    </row>
    <row r="380" spans="1:6" ht="31.5" outlineLevel="5" x14ac:dyDescent="0.2">
      <c r="A380" s="43" t="s">
        <v>181</v>
      </c>
      <c r="B380" s="43"/>
      <c r="C380" s="21" t="s">
        <v>182</v>
      </c>
      <c r="D380" s="16">
        <f t="shared" ref="D380" si="120">D381</f>
        <v>22635.3</v>
      </c>
      <c r="E380" s="16"/>
      <c r="F380" s="16"/>
    </row>
    <row r="381" spans="1:6" ht="31.5" outlineLevel="7" x14ac:dyDescent="0.2">
      <c r="A381" s="44" t="s">
        <v>181</v>
      </c>
      <c r="B381" s="44" t="s">
        <v>109</v>
      </c>
      <c r="C381" s="22" t="s">
        <v>110</v>
      </c>
      <c r="D381" s="17">
        <v>22635.3</v>
      </c>
      <c r="E381" s="17"/>
      <c r="F381" s="17"/>
    </row>
    <row r="382" spans="1:6" ht="35.25" customHeight="1" outlineLevel="3" x14ac:dyDescent="0.2">
      <c r="A382" s="43" t="s">
        <v>268</v>
      </c>
      <c r="B382" s="43"/>
      <c r="C382" s="21" t="s">
        <v>269</v>
      </c>
      <c r="D382" s="16">
        <f t="shared" ref="D382:F384" si="121">D383</f>
        <v>1847.9</v>
      </c>
      <c r="E382" s="16">
        <f t="shared" si="121"/>
        <v>1847.9</v>
      </c>
      <c r="F382" s="16">
        <f t="shared" si="121"/>
        <v>1847.9</v>
      </c>
    </row>
    <row r="383" spans="1:6" ht="33.75" customHeight="1" outlineLevel="4" x14ac:dyDescent="0.2">
      <c r="A383" s="43" t="s">
        <v>270</v>
      </c>
      <c r="B383" s="43"/>
      <c r="C383" s="21" t="s">
        <v>271</v>
      </c>
      <c r="D383" s="16">
        <f t="shared" si="121"/>
        <v>1847.9</v>
      </c>
      <c r="E383" s="16">
        <f t="shared" si="121"/>
        <v>1847.9</v>
      </c>
      <c r="F383" s="16">
        <f t="shared" si="121"/>
        <v>1847.9</v>
      </c>
    </row>
    <row r="384" spans="1:6" ht="31.5" outlineLevel="5" x14ac:dyDescent="0.2">
      <c r="A384" s="43" t="s">
        <v>272</v>
      </c>
      <c r="B384" s="43"/>
      <c r="C384" s="21" t="s">
        <v>273</v>
      </c>
      <c r="D384" s="16">
        <f t="shared" si="121"/>
        <v>1847.9</v>
      </c>
      <c r="E384" s="16">
        <f t="shared" si="121"/>
        <v>1847.9</v>
      </c>
      <c r="F384" s="16">
        <f t="shared" si="121"/>
        <v>1847.9</v>
      </c>
    </row>
    <row r="385" spans="1:6" ht="31.5" outlineLevel="7" x14ac:dyDescent="0.2">
      <c r="A385" s="44" t="s">
        <v>272</v>
      </c>
      <c r="B385" s="44" t="s">
        <v>7</v>
      </c>
      <c r="C385" s="22" t="s">
        <v>8</v>
      </c>
      <c r="D385" s="17">
        <v>1847.9</v>
      </c>
      <c r="E385" s="17">
        <v>1847.9</v>
      </c>
      <c r="F385" s="17">
        <v>1847.9</v>
      </c>
    </row>
    <row r="386" spans="1:6" ht="47.25" outlineLevel="7" x14ac:dyDescent="0.2">
      <c r="A386" s="43" t="s">
        <v>144</v>
      </c>
      <c r="B386" s="43"/>
      <c r="C386" s="21" t="s">
        <v>145</v>
      </c>
      <c r="D386" s="16">
        <f>D387+D394</f>
        <v>254376.70000000004</v>
      </c>
      <c r="E386" s="16">
        <f>E387+E394</f>
        <v>252931.00000000003</v>
      </c>
      <c r="F386" s="16">
        <f>F387+F394</f>
        <v>243494.2</v>
      </c>
    </row>
    <row r="387" spans="1:6" ht="31.5" outlineLevel="4" x14ac:dyDescent="0.2">
      <c r="A387" s="43" t="s">
        <v>212</v>
      </c>
      <c r="B387" s="43"/>
      <c r="C387" s="21" t="s">
        <v>35</v>
      </c>
      <c r="D387" s="16">
        <f>D388+D392</f>
        <v>234661.10000000003</v>
      </c>
      <c r="E387" s="16">
        <f t="shared" ref="E387:F387" si="122">E388+E392</f>
        <v>235215.40000000002</v>
      </c>
      <c r="F387" s="16">
        <f t="shared" si="122"/>
        <v>237662.30000000002</v>
      </c>
    </row>
    <row r="388" spans="1:6" ht="15.75" outlineLevel="5" x14ac:dyDescent="0.2">
      <c r="A388" s="43" t="s">
        <v>267</v>
      </c>
      <c r="B388" s="43"/>
      <c r="C388" s="21" t="s">
        <v>37</v>
      </c>
      <c r="D388" s="16">
        <f>D389+D390+D391</f>
        <v>14836.7</v>
      </c>
      <c r="E388" s="16">
        <f t="shared" ref="E388:F388" si="123">E389+E390+E391</f>
        <v>15391</v>
      </c>
      <c r="F388" s="16">
        <f t="shared" si="123"/>
        <v>17837.900000000001</v>
      </c>
    </row>
    <row r="389" spans="1:6" ht="47.25" outlineLevel="7" x14ac:dyDescent="0.2">
      <c r="A389" s="44" t="s">
        <v>267</v>
      </c>
      <c r="B389" s="44" t="s">
        <v>4</v>
      </c>
      <c r="C389" s="22" t="s">
        <v>5</v>
      </c>
      <c r="D389" s="7">
        <v>13847.6</v>
      </c>
      <c r="E389" s="7">
        <v>14401.9</v>
      </c>
      <c r="F389" s="7">
        <v>16848.8</v>
      </c>
    </row>
    <row r="390" spans="1:6" ht="31.5" outlineLevel="7" x14ac:dyDescent="0.2">
      <c r="A390" s="44" t="s">
        <v>267</v>
      </c>
      <c r="B390" s="44" t="s">
        <v>7</v>
      </c>
      <c r="C390" s="22" t="s">
        <v>8</v>
      </c>
      <c r="D390" s="7">
        <v>986.9</v>
      </c>
      <c r="E390" s="7">
        <v>986.9</v>
      </c>
      <c r="F390" s="7">
        <v>986.9</v>
      </c>
    </row>
    <row r="391" spans="1:6" ht="15.75" outlineLevel="7" x14ac:dyDescent="0.2">
      <c r="A391" s="44" t="s">
        <v>267</v>
      </c>
      <c r="B391" s="44" t="s">
        <v>15</v>
      </c>
      <c r="C391" s="22" t="s">
        <v>16</v>
      </c>
      <c r="D391" s="7">
        <v>2.2000000000000002</v>
      </c>
      <c r="E391" s="7">
        <v>2.2000000000000002</v>
      </c>
      <c r="F391" s="7">
        <v>2.2000000000000002</v>
      </c>
    </row>
    <row r="392" spans="1:6" ht="31.5" outlineLevel="5" x14ac:dyDescent="0.2">
      <c r="A392" s="43" t="s">
        <v>213</v>
      </c>
      <c r="B392" s="43"/>
      <c r="C392" s="21" t="s">
        <v>214</v>
      </c>
      <c r="D392" s="16">
        <f>D393</f>
        <v>219824.40000000002</v>
      </c>
      <c r="E392" s="16">
        <f>E393</f>
        <v>219824.40000000002</v>
      </c>
      <c r="F392" s="16">
        <f>F393</f>
        <v>219824.40000000002</v>
      </c>
    </row>
    <row r="393" spans="1:6" ht="31.5" outlineLevel="7" x14ac:dyDescent="0.2">
      <c r="A393" s="44" t="s">
        <v>213</v>
      </c>
      <c r="B393" s="44" t="s">
        <v>65</v>
      </c>
      <c r="C393" s="22" t="s">
        <v>66</v>
      </c>
      <c r="D393" s="17">
        <f>68353.3+27916.3+123554.8</f>
        <v>219824.40000000002</v>
      </c>
      <c r="E393" s="17">
        <f>68353.3+27916.3+123554.8</f>
        <v>219824.40000000002</v>
      </c>
      <c r="F393" s="17">
        <f>68353.3+27916.3+123554.8</f>
        <v>219824.40000000002</v>
      </c>
    </row>
    <row r="394" spans="1:6" ht="32.25" customHeight="1" outlineLevel="7" x14ac:dyDescent="0.2">
      <c r="A394" s="43" t="s">
        <v>146</v>
      </c>
      <c r="B394" s="43"/>
      <c r="C394" s="21" t="s">
        <v>86</v>
      </c>
      <c r="D394" s="16">
        <f>D395+D398</f>
        <v>19715.599999999999</v>
      </c>
      <c r="E394" s="16">
        <f t="shared" ref="E394:F394" si="124">E395+E398</f>
        <v>17715.599999999999</v>
      </c>
      <c r="F394" s="16">
        <f t="shared" si="124"/>
        <v>5831.9</v>
      </c>
    </row>
    <row r="395" spans="1:6" ht="31.5" outlineLevel="5" x14ac:dyDescent="0.2">
      <c r="A395" s="43" t="s">
        <v>147</v>
      </c>
      <c r="B395" s="43"/>
      <c r="C395" s="21" t="s">
        <v>148</v>
      </c>
      <c r="D395" s="16">
        <f>D396+D397</f>
        <v>7831.9</v>
      </c>
      <c r="E395" s="16">
        <f t="shared" ref="E395:F395" si="125">E396+E397</f>
        <v>5831.9</v>
      </c>
      <c r="F395" s="16">
        <f t="shared" si="125"/>
        <v>5831.9</v>
      </c>
    </row>
    <row r="396" spans="1:6" ht="31.5" outlineLevel="7" x14ac:dyDescent="0.2">
      <c r="A396" s="44" t="s">
        <v>147</v>
      </c>
      <c r="B396" s="44" t="s">
        <v>7</v>
      </c>
      <c r="C396" s="22" t="s">
        <v>8</v>
      </c>
      <c r="D396" s="7">
        <v>6146.3</v>
      </c>
      <c r="E396" s="17">
        <v>4146.3</v>
      </c>
      <c r="F396" s="17">
        <v>4146.3</v>
      </c>
    </row>
    <row r="397" spans="1:6" ht="15.75" outlineLevel="7" x14ac:dyDescent="0.2">
      <c r="A397" s="44" t="s">
        <v>147</v>
      </c>
      <c r="B397" s="44" t="s">
        <v>15</v>
      </c>
      <c r="C397" s="22" t="s">
        <v>16</v>
      </c>
      <c r="D397" s="17">
        <f>906.5+779.1</f>
        <v>1685.6</v>
      </c>
      <c r="E397" s="17">
        <f t="shared" ref="E397:F397" si="126">906.5+779.1</f>
        <v>1685.6</v>
      </c>
      <c r="F397" s="17">
        <f t="shared" si="126"/>
        <v>1685.6</v>
      </c>
    </row>
    <row r="398" spans="1:6" ht="77.25" customHeight="1" outlineLevel="7" x14ac:dyDescent="0.2">
      <c r="A398" s="43" t="s">
        <v>604</v>
      </c>
      <c r="B398" s="43"/>
      <c r="C398" s="73" t="s">
        <v>605</v>
      </c>
      <c r="D398" s="6">
        <f>D399</f>
        <v>11883.7</v>
      </c>
      <c r="E398" s="6">
        <f t="shared" ref="E398" si="127">E399</f>
        <v>11883.7</v>
      </c>
      <c r="F398" s="6"/>
    </row>
    <row r="399" spans="1:6" ht="15.75" outlineLevel="7" x14ac:dyDescent="0.2">
      <c r="A399" s="44" t="s">
        <v>604</v>
      </c>
      <c r="B399" s="44" t="s">
        <v>15</v>
      </c>
      <c r="C399" s="22" t="s">
        <v>16</v>
      </c>
      <c r="D399" s="7">
        <v>11883.7</v>
      </c>
      <c r="E399" s="7">
        <v>11883.7</v>
      </c>
      <c r="F399" s="6"/>
    </row>
    <row r="400" spans="1:6" ht="31.5" outlineLevel="2" x14ac:dyDescent="0.2">
      <c r="A400" s="43" t="s">
        <v>260</v>
      </c>
      <c r="B400" s="43"/>
      <c r="C400" s="21" t="s">
        <v>261</v>
      </c>
      <c r="D400" s="16">
        <f>D401+D432</f>
        <v>215729.06189000001</v>
      </c>
      <c r="E400" s="16">
        <f>E401+E432</f>
        <v>140254.20000000001</v>
      </c>
      <c r="F400" s="16">
        <f>F401+F432</f>
        <v>131296.5</v>
      </c>
    </row>
    <row r="401" spans="1:6" ht="31.5" outlineLevel="3" x14ac:dyDescent="0.2">
      <c r="A401" s="43" t="s">
        <v>262</v>
      </c>
      <c r="B401" s="43"/>
      <c r="C401" s="21" t="s">
        <v>263</v>
      </c>
      <c r="D401" s="16">
        <f>D402+D420+D427</f>
        <v>90695.961890000006</v>
      </c>
      <c r="E401" s="16">
        <f>E402+E420+E427</f>
        <v>15092</v>
      </c>
      <c r="F401" s="16">
        <f>F402+F420+F427</f>
        <v>5092</v>
      </c>
    </row>
    <row r="402" spans="1:6" ht="31.5" outlineLevel="4" x14ac:dyDescent="0.2">
      <c r="A402" s="43" t="s">
        <v>264</v>
      </c>
      <c r="B402" s="43"/>
      <c r="C402" s="21" t="s">
        <v>265</v>
      </c>
      <c r="D402" s="16">
        <f>D405+D416+D412+D408+D414+D418+D403</f>
        <v>78577.312220000007</v>
      </c>
      <c r="E402" s="16">
        <f>E405+E416+E412+E408+E414+E418+E403</f>
        <v>10215</v>
      </c>
      <c r="F402" s="16">
        <f>F405+F416+F412+F408+F414+F418+F403</f>
        <v>215</v>
      </c>
    </row>
    <row r="403" spans="1:6" ht="31.5" outlineLevel="4" x14ac:dyDescent="0.2">
      <c r="A403" s="45" t="s">
        <v>635</v>
      </c>
      <c r="B403" s="45"/>
      <c r="C403" s="10" t="s">
        <v>636</v>
      </c>
      <c r="D403" s="16">
        <f>D404</f>
        <v>692.1</v>
      </c>
      <c r="E403" s="16"/>
      <c r="F403" s="16"/>
    </row>
    <row r="404" spans="1:6" ht="31.5" outlineLevel="4" x14ac:dyDescent="0.2">
      <c r="A404" s="46" t="s">
        <v>635</v>
      </c>
      <c r="B404" s="46" t="s">
        <v>65</v>
      </c>
      <c r="C404" s="11" t="s">
        <v>66</v>
      </c>
      <c r="D404" s="17">
        <v>692.1</v>
      </c>
      <c r="E404" s="16"/>
      <c r="F404" s="16"/>
    </row>
    <row r="405" spans="1:6" ht="31.5" outlineLevel="5" x14ac:dyDescent="0.2">
      <c r="A405" s="43" t="s">
        <v>388</v>
      </c>
      <c r="B405" s="43"/>
      <c r="C405" s="21" t="s">
        <v>389</v>
      </c>
      <c r="D405" s="16">
        <f>D406+D407</f>
        <v>215</v>
      </c>
      <c r="E405" s="16">
        <f t="shared" ref="E405:F405" si="128">E406+E407</f>
        <v>215</v>
      </c>
      <c r="F405" s="16">
        <f t="shared" si="128"/>
        <v>215</v>
      </c>
    </row>
    <row r="406" spans="1:6" ht="31.5" outlineLevel="7" x14ac:dyDescent="0.2">
      <c r="A406" s="44" t="s">
        <v>388</v>
      </c>
      <c r="B406" s="44" t="s">
        <v>7</v>
      </c>
      <c r="C406" s="22" t="s">
        <v>8</v>
      </c>
      <c r="D406" s="7">
        <v>120</v>
      </c>
      <c r="E406" s="7">
        <v>120</v>
      </c>
      <c r="F406" s="7">
        <v>120</v>
      </c>
    </row>
    <row r="407" spans="1:6" ht="31.5" outlineLevel="7" x14ac:dyDescent="0.2">
      <c r="A407" s="44" t="s">
        <v>388</v>
      </c>
      <c r="B407" s="44" t="s">
        <v>65</v>
      </c>
      <c r="C407" s="22" t="s">
        <v>66</v>
      </c>
      <c r="D407" s="7">
        <v>95</v>
      </c>
      <c r="E407" s="7">
        <v>95</v>
      </c>
      <c r="F407" s="7">
        <v>95</v>
      </c>
    </row>
    <row r="408" spans="1:6" ht="15.75" outlineLevel="7" x14ac:dyDescent="0.2">
      <c r="A408" s="45" t="s">
        <v>608</v>
      </c>
      <c r="B408" s="45"/>
      <c r="C408" s="10" t="s">
        <v>930</v>
      </c>
      <c r="D408" s="6">
        <f>D409</f>
        <v>28000</v>
      </c>
      <c r="E408" s="6">
        <f t="shared" ref="E408" si="129">E409</f>
        <v>10000</v>
      </c>
      <c r="F408" s="6"/>
    </row>
    <row r="409" spans="1:6" ht="31.5" outlineLevel="7" x14ac:dyDescent="0.2">
      <c r="A409" s="46" t="s">
        <v>608</v>
      </c>
      <c r="B409" s="46" t="s">
        <v>109</v>
      </c>
      <c r="C409" s="11" t="s">
        <v>110</v>
      </c>
      <c r="D409" s="7">
        <f>D411</f>
        <v>28000</v>
      </c>
      <c r="E409" s="7">
        <f t="shared" ref="E409" si="130">E411</f>
        <v>10000</v>
      </c>
      <c r="F409" s="7"/>
    </row>
    <row r="410" spans="1:6" ht="15.75" outlineLevel="7" x14ac:dyDescent="0.2">
      <c r="A410" s="46"/>
      <c r="B410" s="46"/>
      <c r="C410" s="159" t="s">
        <v>438</v>
      </c>
      <c r="D410" s="6"/>
      <c r="E410" s="6"/>
      <c r="F410" s="6"/>
    </row>
    <row r="411" spans="1:6" ht="15.75" outlineLevel="7" x14ac:dyDescent="0.2">
      <c r="A411" s="46"/>
      <c r="B411" s="46"/>
      <c r="C411" s="11" t="s">
        <v>930</v>
      </c>
      <c r="D411" s="7">
        <v>28000</v>
      </c>
      <c r="E411" s="7">
        <v>10000</v>
      </c>
      <c r="F411" s="6"/>
    </row>
    <row r="412" spans="1:6" ht="47.25" outlineLevel="7" x14ac:dyDescent="0.2">
      <c r="A412" s="45" t="s">
        <v>450</v>
      </c>
      <c r="B412" s="45"/>
      <c r="C412" s="10" t="s">
        <v>740</v>
      </c>
      <c r="D412" s="6">
        <f>D413</f>
        <v>7200.3679499999998</v>
      </c>
      <c r="E412" s="6"/>
      <c r="F412" s="6"/>
    </row>
    <row r="413" spans="1:6" ht="31.5" outlineLevel="7" x14ac:dyDescent="0.2">
      <c r="A413" s="46" t="s">
        <v>450</v>
      </c>
      <c r="B413" s="46" t="s">
        <v>65</v>
      </c>
      <c r="C413" s="11" t="s">
        <v>66</v>
      </c>
      <c r="D413" s="7">
        <f>2277.10294+1117.75442+367.98475+1495.03694+1942.4889</f>
        <v>7200.3679499999998</v>
      </c>
      <c r="E413" s="6"/>
      <c r="F413" s="6"/>
    </row>
    <row r="414" spans="1:6" ht="47.25" outlineLevel="7" x14ac:dyDescent="0.2">
      <c r="A414" s="45" t="s">
        <v>450</v>
      </c>
      <c r="B414" s="45"/>
      <c r="C414" s="10" t="s">
        <v>756</v>
      </c>
      <c r="D414" s="6">
        <f>D415</f>
        <v>8603.9542700000002</v>
      </c>
      <c r="E414" s="6"/>
      <c r="F414" s="6"/>
    </row>
    <row r="415" spans="1:6" ht="31.5" outlineLevel="7" x14ac:dyDescent="0.2">
      <c r="A415" s="46" t="s">
        <v>450</v>
      </c>
      <c r="B415" s="46" t="s">
        <v>65</v>
      </c>
      <c r="C415" s="11" t="s">
        <v>66</v>
      </c>
      <c r="D415" s="7">
        <f>3000+1500+1103.95427+1500+1500</f>
        <v>8603.9542700000002</v>
      </c>
      <c r="E415" s="6"/>
      <c r="F415" s="6"/>
    </row>
    <row r="416" spans="1:6" ht="47.25" outlineLevel="7" x14ac:dyDescent="0.2">
      <c r="A416" s="45" t="s">
        <v>266</v>
      </c>
      <c r="B416" s="45"/>
      <c r="C416" s="10" t="s">
        <v>420</v>
      </c>
      <c r="D416" s="6">
        <f>D417</f>
        <v>14884.767</v>
      </c>
      <c r="E416" s="6"/>
      <c r="F416" s="6"/>
    </row>
    <row r="417" spans="1:6" ht="31.5" outlineLevel="7" x14ac:dyDescent="0.2">
      <c r="A417" s="46" t="s">
        <v>266</v>
      </c>
      <c r="B417" s="46" t="s">
        <v>65</v>
      </c>
      <c r="C417" s="11" t="s">
        <v>66</v>
      </c>
      <c r="D417" s="7">
        <f>8134.767+6750</f>
        <v>14884.767</v>
      </c>
      <c r="E417" s="8"/>
      <c r="F417" s="8"/>
    </row>
    <row r="418" spans="1:6" ht="47.25" outlineLevel="7" x14ac:dyDescent="0.2">
      <c r="A418" s="45" t="s">
        <v>266</v>
      </c>
      <c r="B418" s="45"/>
      <c r="C418" s="10" t="s">
        <v>757</v>
      </c>
      <c r="D418" s="6">
        <f>D419</f>
        <v>18981.123</v>
      </c>
      <c r="E418" s="6"/>
      <c r="F418" s="6"/>
    </row>
    <row r="419" spans="1:6" ht="31.5" outlineLevel="7" x14ac:dyDescent="0.2">
      <c r="A419" s="46" t="s">
        <v>266</v>
      </c>
      <c r="B419" s="46" t="s">
        <v>65</v>
      </c>
      <c r="C419" s="11" t="s">
        <v>66</v>
      </c>
      <c r="D419" s="7">
        <v>18981.123</v>
      </c>
      <c r="E419" s="8"/>
      <c r="F419" s="8"/>
    </row>
    <row r="420" spans="1:6" ht="31.5" outlineLevel="4" x14ac:dyDescent="0.2">
      <c r="A420" s="43" t="s">
        <v>384</v>
      </c>
      <c r="B420" s="43"/>
      <c r="C420" s="21" t="s">
        <v>385</v>
      </c>
      <c r="D420" s="16">
        <f>D421+D423+D425</f>
        <v>5243.7</v>
      </c>
      <c r="E420" s="16">
        <f>E421+E423+E425</f>
        <v>4877</v>
      </c>
      <c r="F420" s="16">
        <f>F421+F423+F425</f>
        <v>4877</v>
      </c>
    </row>
    <row r="421" spans="1:6" ht="15.75" outlineLevel="5" x14ac:dyDescent="0.2">
      <c r="A421" s="43" t="s">
        <v>390</v>
      </c>
      <c r="B421" s="43"/>
      <c r="C421" s="21" t="s">
        <v>391</v>
      </c>
      <c r="D421" s="16">
        <f>D422</f>
        <v>4097</v>
      </c>
      <c r="E421" s="16">
        <f t="shared" ref="E421:F421" si="131">E422</f>
        <v>4097</v>
      </c>
      <c r="F421" s="16">
        <f t="shared" si="131"/>
        <v>4097</v>
      </c>
    </row>
    <row r="422" spans="1:6" ht="31.5" outlineLevel="7" x14ac:dyDescent="0.2">
      <c r="A422" s="44" t="s">
        <v>390</v>
      </c>
      <c r="B422" s="44" t="s">
        <v>7</v>
      </c>
      <c r="C422" s="22" t="s">
        <v>8</v>
      </c>
      <c r="D422" s="17">
        <v>4097</v>
      </c>
      <c r="E422" s="17">
        <v>4097</v>
      </c>
      <c r="F422" s="17">
        <v>4097</v>
      </c>
    </row>
    <row r="423" spans="1:6" ht="31.5" outlineLevel="5" x14ac:dyDescent="0.2">
      <c r="A423" s="43" t="s">
        <v>386</v>
      </c>
      <c r="B423" s="43"/>
      <c r="C423" s="21" t="s">
        <v>387</v>
      </c>
      <c r="D423" s="16">
        <f>D424</f>
        <v>780</v>
      </c>
      <c r="E423" s="16">
        <f>E424</f>
        <v>780</v>
      </c>
      <c r="F423" s="16">
        <f>F424</f>
        <v>780</v>
      </c>
    </row>
    <row r="424" spans="1:6" ht="15.75" outlineLevel="7" x14ac:dyDescent="0.2">
      <c r="A424" s="44" t="s">
        <v>386</v>
      </c>
      <c r="B424" s="44" t="s">
        <v>19</v>
      </c>
      <c r="C424" s="22" t="s">
        <v>20</v>
      </c>
      <c r="D424" s="17">
        <v>780</v>
      </c>
      <c r="E424" s="17">
        <v>780</v>
      </c>
      <c r="F424" s="17">
        <v>780</v>
      </c>
    </row>
    <row r="425" spans="1:6" ht="31.5" outlineLevel="7" x14ac:dyDescent="0.2">
      <c r="A425" s="43" t="s">
        <v>602</v>
      </c>
      <c r="B425" s="44"/>
      <c r="C425" s="21" t="s">
        <v>603</v>
      </c>
      <c r="D425" s="6">
        <f>D426</f>
        <v>366.7</v>
      </c>
      <c r="E425" s="6"/>
      <c r="F425" s="6"/>
    </row>
    <row r="426" spans="1:6" ht="31.5" outlineLevel="7" x14ac:dyDescent="0.2">
      <c r="A426" s="44" t="s">
        <v>602</v>
      </c>
      <c r="B426" s="44" t="s">
        <v>65</v>
      </c>
      <c r="C426" s="22" t="s">
        <v>66</v>
      </c>
      <c r="D426" s="6">
        <v>366.7</v>
      </c>
      <c r="E426" s="6"/>
      <c r="F426" s="6"/>
    </row>
    <row r="427" spans="1:6" ht="31.5" outlineLevel="4" x14ac:dyDescent="0.2">
      <c r="A427" s="43" t="s">
        <v>392</v>
      </c>
      <c r="B427" s="43"/>
      <c r="C427" s="21" t="s">
        <v>430</v>
      </c>
      <c r="D427" s="16">
        <f>D428+D430</f>
        <v>6874.94967</v>
      </c>
      <c r="E427" s="16"/>
      <c r="F427" s="16"/>
    </row>
    <row r="428" spans="1:6" ht="31.5" outlineLevel="5" x14ac:dyDescent="0.2">
      <c r="A428" s="45" t="s">
        <v>393</v>
      </c>
      <c r="B428" s="45"/>
      <c r="C428" s="10" t="s">
        <v>694</v>
      </c>
      <c r="D428" s="6">
        <f>D429</f>
        <v>1718.7374199999999</v>
      </c>
      <c r="E428" s="6"/>
      <c r="F428" s="6"/>
    </row>
    <row r="429" spans="1:6" ht="31.5" outlineLevel="7" x14ac:dyDescent="0.2">
      <c r="A429" s="46" t="s">
        <v>393</v>
      </c>
      <c r="B429" s="46" t="s">
        <v>65</v>
      </c>
      <c r="C429" s="11" t="s">
        <v>66</v>
      </c>
      <c r="D429" s="7">
        <v>1718.7374199999999</v>
      </c>
      <c r="E429" s="7"/>
      <c r="F429" s="7"/>
    </row>
    <row r="430" spans="1:6" ht="31.5" outlineLevel="5" x14ac:dyDescent="0.2">
      <c r="A430" s="45" t="s">
        <v>393</v>
      </c>
      <c r="B430" s="45"/>
      <c r="C430" s="10" t="s">
        <v>695</v>
      </c>
      <c r="D430" s="6">
        <f>D431</f>
        <v>5156.2122499999996</v>
      </c>
      <c r="E430" s="6"/>
      <c r="F430" s="6"/>
    </row>
    <row r="431" spans="1:6" ht="31.5" outlineLevel="7" x14ac:dyDescent="0.2">
      <c r="A431" s="46" t="s">
        <v>393</v>
      </c>
      <c r="B431" s="46" t="s">
        <v>65</v>
      </c>
      <c r="C431" s="11" t="s">
        <v>66</v>
      </c>
      <c r="D431" s="7">
        <v>5156.2122499999996</v>
      </c>
      <c r="E431" s="7"/>
      <c r="F431" s="7"/>
    </row>
    <row r="432" spans="1:6" ht="31.5" outlineLevel="3" x14ac:dyDescent="0.2">
      <c r="A432" s="43" t="s">
        <v>378</v>
      </c>
      <c r="B432" s="43"/>
      <c r="C432" s="21" t="s">
        <v>379</v>
      </c>
      <c r="D432" s="16">
        <f>D433</f>
        <v>125033.09999999999</v>
      </c>
      <c r="E432" s="16">
        <f>E433</f>
        <v>125162.2</v>
      </c>
      <c r="F432" s="16">
        <f>F433</f>
        <v>126204.49999999999</v>
      </c>
    </row>
    <row r="433" spans="1:6" ht="31.5" outlineLevel="4" x14ac:dyDescent="0.2">
      <c r="A433" s="43" t="s">
        <v>380</v>
      </c>
      <c r="B433" s="43"/>
      <c r="C433" s="21" t="s">
        <v>35</v>
      </c>
      <c r="D433" s="16">
        <f>D434+D437+D439</f>
        <v>125033.09999999999</v>
      </c>
      <c r="E433" s="16">
        <f t="shared" ref="E433:F433" si="132">E434+E437+E439</f>
        <v>125162.2</v>
      </c>
      <c r="F433" s="16">
        <f t="shared" si="132"/>
        <v>126204.49999999999</v>
      </c>
    </row>
    <row r="434" spans="1:6" ht="15.75" outlineLevel="5" x14ac:dyDescent="0.2">
      <c r="A434" s="43" t="s">
        <v>394</v>
      </c>
      <c r="B434" s="43"/>
      <c r="C434" s="21" t="s">
        <v>37</v>
      </c>
      <c r="D434" s="16">
        <f>D435+D436</f>
        <v>6026.5</v>
      </c>
      <c r="E434" s="16">
        <f t="shared" ref="E434:F434" si="133">E435+E436</f>
        <v>6262.5999999999995</v>
      </c>
      <c r="F434" s="16">
        <f t="shared" si="133"/>
        <v>7304.9</v>
      </c>
    </row>
    <row r="435" spans="1:6" ht="47.25" outlineLevel="7" x14ac:dyDescent="0.2">
      <c r="A435" s="44" t="s">
        <v>394</v>
      </c>
      <c r="B435" s="44" t="s">
        <v>4</v>
      </c>
      <c r="C435" s="22" t="s">
        <v>5</v>
      </c>
      <c r="D435" s="17">
        <v>5898.3</v>
      </c>
      <c r="E435" s="17">
        <v>6134.4</v>
      </c>
      <c r="F435" s="17">
        <v>7176.7</v>
      </c>
    </row>
    <row r="436" spans="1:6" ht="31.5" outlineLevel="7" x14ac:dyDescent="0.2">
      <c r="A436" s="44" t="s">
        <v>394</v>
      </c>
      <c r="B436" s="44" t="s">
        <v>7</v>
      </c>
      <c r="C436" s="22" t="s">
        <v>8</v>
      </c>
      <c r="D436" s="17">
        <v>128.19999999999999</v>
      </c>
      <c r="E436" s="17">
        <v>128.19999999999999</v>
      </c>
      <c r="F436" s="17">
        <v>128.19999999999999</v>
      </c>
    </row>
    <row r="437" spans="1:6" ht="31.5" outlineLevel="5" x14ac:dyDescent="0.2">
      <c r="A437" s="43" t="s">
        <v>381</v>
      </c>
      <c r="B437" s="43"/>
      <c r="C437" s="21" t="s">
        <v>412</v>
      </c>
      <c r="D437" s="16">
        <f t="shared" ref="D437:F437" si="134">D438</f>
        <v>118468.4</v>
      </c>
      <c r="E437" s="16">
        <f t="shared" si="134"/>
        <v>118361.4</v>
      </c>
      <c r="F437" s="16">
        <f t="shared" si="134"/>
        <v>118361.4</v>
      </c>
    </row>
    <row r="438" spans="1:6" ht="31.5" outlineLevel="7" x14ac:dyDescent="0.2">
      <c r="A438" s="44" t="s">
        <v>381</v>
      </c>
      <c r="B438" s="44" t="s">
        <v>65</v>
      </c>
      <c r="C438" s="22" t="s">
        <v>66</v>
      </c>
      <c r="D438" s="17">
        <f>116641.2+91+1736.2</f>
        <v>118468.4</v>
      </c>
      <c r="E438" s="17">
        <f>116534.2+91+1736.2</f>
        <v>118361.4</v>
      </c>
      <c r="F438" s="17">
        <f>116534.2+91+1736.2</f>
        <v>118361.4</v>
      </c>
    </row>
    <row r="439" spans="1:6" ht="31.5" outlineLevel="5" x14ac:dyDescent="0.2">
      <c r="A439" s="43" t="s">
        <v>382</v>
      </c>
      <c r="B439" s="43"/>
      <c r="C439" s="21" t="s">
        <v>383</v>
      </c>
      <c r="D439" s="16">
        <f>D440</f>
        <v>538.20000000000005</v>
      </c>
      <c r="E439" s="16">
        <f>E440</f>
        <v>538.20000000000005</v>
      </c>
      <c r="F439" s="16">
        <f>F440</f>
        <v>538.20000000000005</v>
      </c>
    </row>
    <row r="440" spans="1:6" ht="31.5" outlineLevel="7" x14ac:dyDescent="0.2">
      <c r="A440" s="44" t="s">
        <v>382</v>
      </c>
      <c r="B440" s="44" t="s">
        <v>65</v>
      </c>
      <c r="C440" s="22" t="s">
        <v>66</v>
      </c>
      <c r="D440" s="17">
        <v>538.20000000000005</v>
      </c>
      <c r="E440" s="17">
        <v>538.20000000000005</v>
      </c>
      <c r="F440" s="17">
        <v>538.20000000000005</v>
      </c>
    </row>
    <row r="441" spans="1:6" ht="31.5" outlineLevel="2" x14ac:dyDescent="0.2">
      <c r="A441" s="43" t="s">
        <v>57</v>
      </c>
      <c r="B441" s="43"/>
      <c r="C441" s="21" t="s">
        <v>58</v>
      </c>
      <c r="D441" s="16">
        <f>D442+D455+D461+D465</f>
        <v>11387.53881</v>
      </c>
      <c r="E441" s="16">
        <f>E442+E455+E461+E465</f>
        <v>8882.1999999999989</v>
      </c>
      <c r="F441" s="16">
        <f>F442+F455+F461+F465</f>
        <v>8882.1999999999989</v>
      </c>
    </row>
    <row r="442" spans="1:6" ht="31.5" outlineLevel="3" x14ac:dyDescent="0.2">
      <c r="A442" s="43" t="s">
        <v>59</v>
      </c>
      <c r="B442" s="43"/>
      <c r="C442" s="21" t="s">
        <v>60</v>
      </c>
      <c r="D442" s="16">
        <f>D443</f>
        <v>6515.7388100000007</v>
      </c>
      <c r="E442" s="16">
        <f t="shared" ref="E442:F442" si="135">E443</f>
        <v>4423.3999999999996</v>
      </c>
      <c r="F442" s="16">
        <f t="shared" si="135"/>
        <v>4423.3999999999996</v>
      </c>
    </row>
    <row r="443" spans="1:6" ht="31.5" outlineLevel="4" x14ac:dyDescent="0.2">
      <c r="A443" s="43" t="s">
        <v>61</v>
      </c>
      <c r="B443" s="43"/>
      <c r="C443" s="21" t="s">
        <v>62</v>
      </c>
      <c r="D443" s="16">
        <f>D444+D451+D453+D449+D447</f>
        <v>6515.7388100000007</v>
      </c>
      <c r="E443" s="16">
        <f>E444+E451+E453+E449+E447</f>
        <v>4423.3999999999996</v>
      </c>
      <c r="F443" s="16">
        <f>F444+F451+F453+F449+F447</f>
        <v>4423.3999999999996</v>
      </c>
    </row>
    <row r="444" spans="1:6" ht="31.5" outlineLevel="5" x14ac:dyDescent="0.2">
      <c r="A444" s="43" t="s">
        <v>63</v>
      </c>
      <c r="B444" s="43"/>
      <c r="C444" s="21" t="s">
        <v>64</v>
      </c>
      <c r="D444" s="16">
        <f>D445+D446</f>
        <v>3423.4</v>
      </c>
      <c r="E444" s="16">
        <f>E445+E446</f>
        <v>3423.4</v>
      </c>
      <c r="F444" s="16">
        <f>F445+F446</f>
        <v>3423.4</v>
      </c>
    </row>
    <row r="445" spans="1:6" ht="31.5" outlineLevel="7" x14ac:dyDescent="0.2">
      <c r="A445" s="44" t="s">
        <v>63</v>
      </c>
      <c r="B445" s="44" t="s">
        <v>7</v>
      </c>
      <c r="C445" s="22" t="s">
        <v>8</v>
      </c>
      <c r="D445" s="7">
        <v>45</v>
      </c>
      <c r="E445" s="7">
        <v>45</v>
      </c>
      <c r="F445" s="7">
        <v>45</v>
      </c>
    </row>
    <row r="446" spans="1:6" ht="31.5" outlineLevel="7" x14ac:dyDescent="0.2">
      <c r="A446" s="44" t="s">
        <v>63</v>
      </c>
      <c r="B446" s="44" t="s">
        <v>65</v>
      </c>
      <c r="C446" s="22" t="s">
        <v>66</v>
      </c>
      <c r="D446" s="7">
        <f>3378.4</f>
        <v>3378.4</v>
      </c>
      <c r="E446" s="7">
        <v>3378.4</v>
      </c>
      <c r="F446" s="7">
        <v>3378.4</v>
      </c>
    </row>
    <row r="447" spans="1:6" ht="31.5" outlineLevel="7" x14ac:dyDescent="0.2">
      <c r="A447" s="45" t="s">
        <v>460</v>
      </c>
      <c r="B447" s="45"/>
      <c r="C447" s="12" t="s">
        <v>782</v>
      </c>
      <c r="D447" s="6">
        <f>D448</f>
        <v>160.5</v>
      </c>
      <c r="E447" s="6"/>
      <c r="F447" s="6"/>
    </row>
    <row r="448" spans="1:6" ht="31.5" outlineLevel="7" x14ac:dyDescent="0.2">
      <c r="A448" s="46" t="s">
        <v>460</v>
      </c>
      <c r="B448" s="46" t="s">
        <v>65</v>
      </c>
      <c r="C448" s="13" t="s">
        <v>422</v>
      </c>
      <c r="D448" s="7">
        <v>160.5</v>
      </c>
      <c r="E448" s="7"/>
      <c r="F448" s="7"/>
    </row>
    <row r="449" spans="1:6" ht="31.5" outlineLevel="7" x14ac:dyDescent="0.2">
      <c r="A449" s="45" t="s">
        <v>460</v>
      </c>
      <c r="B449" s="45"/>
      <c r="C449" s="12" t="s">
        <v>783</v>
      </c>
      <c r="D449" s="6">
        <f>D450</f>
        <v>802.4</v>
      </c>
      <c r="E449" s="6"/>
      <c r="F449" s="6"/>
    </row>
    <row r="450" spans="1:6" ht="31.5" outlineLevel="7" x14ac:dyDescent="0.2">
      <c r="A450" s="46" t="s">
        <v>460</v>
      </c>
      <c r="B450" s="46" t="s">
        <v>65</v>
      </c>
      <c r="C450" s="13" t="s">
        <v>66</v>
      </c>
      <c r="D450" s="7">
        <v>802.4</v>
      </c>
      <c r="E450" s="7"/>
      <c r="F450" s="7"/>
    </row>
    <row r="451" spans="1:6" ht="31.5" outlineLevel="7" x14ac:dyDescent="0.2">
      <c r="A451" s="43" t="s">
        <v>443</v>
      </c>
      <c r="B451" s="43"/>
      <c r="C451" s="20" t="s">
        <v>581</v>
      </c>
      <c r="D451" s="6">
        <f>D452</f>
        <v>1064.71245</v>
      </c>
      <c r="E451" s="6">
        <f t="shared" ref="E451:F451" si="136">E452</f>
        <v>1000</v>
      </c>
      <c r="F451" s="6">
        <f t="shared" si="136"/>
        <v>1000</v>
      </c>
    </row>
    <row r="452" spans="1:6" ht="31.5" outlineLevel="7" x14ac:dyDescent="0.2">
      <c r="A452" s="44" t="s">
        <v>443</v>
      </c>
      <c r="B452" s="44" t="s">
        <v>65</v>
      </c>
      <c r="C452" s="19" t="s">
        <v>422</v>
      </c>
      <c r="D452" s="7">
        <v>1064.71245</v>
      </c>
      <c r="E452" s="7">
        <v>1000</v>
      </c>
      <c r="F452" s="7">
        <v>1000</v>
      </c>
    </row>
    <row r="453" spans="1:6" ht="31.5" outlineLevel="7" x14ac:dyDescent="0.2">
      <c r="A453" s="43" t="s">
        <v>443</v>
      </c>
      <c r="B453" s="43"/>
      <c r="C453" s="20" t="s">
        <v>449</v>
      </c>
      <c r="D453" s="6">
        <f t="shared" ref="D453" si="137">D454</f>
        <v>1064.7263600000001</v>
      </c>
      <c r="E453" s="6"/>
      <c r="F453" s="6"/>
    </row>
    <row r="454" spans="1:6" ht="31.5" outlineLevel="7" x14ac:dyDescent="0.2">
      <c r="A454" s="44" t="s">
        <v>443</v>
      </c>
      <c r="B454" s="44" t="s">
        <v>65</v>
      </c>
      <c r="C454" s="19" t="s">
        <v>422</v>
      </c>
      <c r="D454" s="7">
        <v>1064.7263600000001</v>
      </c>
      <c r="E454" s="7"/>
      <c r="F454" s="7"/>
    </row>
    <row r="455" spans="1:6" ht="31.5" outlineLevel="3" x14ac:dyDescent="0.2">
      <c r="A455" s="43" t="s">
        <v>236</v>
      </c>
      <c r="B455" s="43"/>
      <c r="C455" s="21" t="s">
        <v>237</v>
      </c>
      <c r="D455" s="16">
        <f>D456</f>
        <v>2783.9</v>
      </c>
      <c r="E455" s="16">
        <f>E456</f>
        <v>2520.9</v>
      </c>
      <c r="F455" s="16">
        <f>F456</f>
        <v>2520.9</v>
      </c>
    </row>
    <row r="456" spans="1:6" ht="21.75" customHeight="1" outlineLevel="4" x14ac:dyDescent="0.2">
      <c r="A456" s="43" t="s">
        <v>238</v>
      </c>
      <c r="B456" s="43"/>
      <c r="C456" s="21" t="s">
        <v>239</v>
      </c>
      <c r="D456" s="16">
        <f>D457+D459</f>
        <v>2783.9</v>
      </c>
      <c r="E456" s="16">
        <f>E457+E459</f>
        <v>2520.9</v>
      </c>
      <c r="F456" s="16">
        <f>F457+F459</f>
        <v>2520.9</v>
      </c>
    </row>
    <row r="457" spans="1:6" ht="31.5" outlineLevel="5" x14ac:dyDescent="0.2">
      <c r="A457" s="43" t="s">
        <v>240</v>
      </c>
      <c r="B457" s="43"/>
      <c r="C457" s="21" t="s">
        <v>64</v>
      </c>
      <c r="D457" s="16">
        <f>D458</f>
        <v>1670.9</v>
      </c>
      <c r="E457" s="16">
        <f>E458</f>
        <v>1520.9</v>
      </c>
      <c r="F457" s="16">
        <f>F458</f>
        <v>1520.9</v>
      </c>
    </row>
    <row r="458" spans="1:6" ht="31.5" outlineLevel="7" x14ac:dyDescent="0.2">
      <c r="A458" s="44" t="s">
        <v>240</v>
      </c>
      <c r="B458" s="44" t="s">
        <v>65</v>
      </c>
      <c r="C458" s="22" t="s">
        <v>66</v>
      </c>
      <c r="D458" s="7">
        <f>1520.9+150</f>
        <v>1670.9</v>
      </c>
      <c r="E458" s="7">
        <v>1520.9</v>
      </c>
      <c r="F458" s="7">
        <v>1520.9</v>
      </c>
    </row>
    <row r="459" spans="1:6" ht="15.75" outlineLevel="5" x14ac:dyDescent="0.2">
      <c r="A459" s="43" t="s">
        <v>241</v>
      </c>
      <c r="B459" s="43"/>
      <c r="C459" s="21" t="s">
        <v>242</v>
      </c>
      <c r="D459" s="16">
        <f>D460</f>
        <v>1113</v>
      </c>
      <c r="E459" s="16">
        <f>E460</f>
        <v>1000</v>
      </c>
      <c r="F459" s="16">
        <f>F460</f>
        <v>1000</v>
      </c>
    </row>
    <row r="460" spans="1:6" ht="15.75" outlineLevel="7" x14ac:dyDescent="0.2">
      <c r="A460" s="44" t="s">
        <v>241</v>
      </c>
      <c r="B460" s="44" t="s">
        <v>19</v>
      </c>
      <c r="C460" s="22" t="s">
        <v>20</v>
      </c>
      <c r="D460" s="168">
        <v>1113</v>
      </c>
      <c r="E460" s="168">
        <v>1000</v>
      </c>
      <c r="F460" s="168">
        <v>1000</v>
      </c>
    </row>
    <row r="461" spans="1:6" ht="31.5" outlineLevel="3" x14ac:dyDescent="0.2">
      <c r="A461" s="43" t="s">
        <v>243</v>
      </c>
      <c r="B461" s="43"/>
      <c r="C461" s="21" t="s">
        <v>244</v>
      </c>
      <c r="D461" s="16">
        <f>D462</f>
        <v>1813.1</v>
      </c>
      <c r="E461" s="16">
        <f t="shared" ref="D461:F463" si="138">E462</f>
        <v>1663.1</v>
      </c>
      <c r="F461" s="16">
        <f t="shared" si="138"/>
        <v>1663.1</v>
      </c>
    </row>
    <row r="462" spans="1:6" ht="31.5" outlineLevel="4" x14ac:dyDescent="0.2">
      <c r="A462" s="43" t="s">
        <v>245</v>
      </c>
      <c r="B462" s="43"/>
      <c r="C462" s="21" t="s">
        <v>246</v>
      </c>
      <c r="D462" s="16">
        <f t="shared" si="138"/>
        <v>1813.1</v>
      </c>
      <c r="E462" s="16">
        <f t="shared" si="138"/>
        <v>1663.1</v>
      </c>
      <c r="F462" s="16">
        <f t="shared" si="138"/>
        <v>1663.1</v>
      </c>
    </row>
    <row r="463" spans="1:6" ht="31.5" outlineLevel="5" x14ac:dyDescent="0.2">
      <c r="A463" s="43" t="s">
        <v>247</v>
      </c>
      <c r="B463" s="43"/>
      <c r="C463" s="21" t="s">
        <v>64</v>
      </c>
      <c r="D463" s="16">
        <f t="shared" si="138"/>
        <v>1813.1</v>
      </c>
      <c r="E463" s="16">
        <f t="shared" si="138"/>
        <v>1663.1</v>
      </c>
      <c r="F463" s="16">
        <f t="shared" si="138"/>
        <v>1663.1</v>
      </c>
    </row>
    <row r="464" spans="1:6" ht="31.5" outlineLevel="7" x14ac:dyDescent="0.2">
      <c r="A464" s="44" t="s">
        <v>247</v>
      </c>
      <c r="B464" s="44" t="s">
        <v>65</v>
      </c>
      <c r="C464" s="22" t="s">
        <v>66</v>
      </c>
      <c r="D464" s="17">
        <f>1663.1+150</f>
        <v>1813.1</v>
      </c>
      <c r="E464" s="17">
        <v>1663.1</v>
      </c>
      <c r="F464" s="17">
        <v>1663.1</v>
      </c>
    </row>
    <row r="465" spans="1:6" ht="31.5" outlineLevel="3" x14ac:dyDescent="0.2">
      <c r="A465" s="43" t="s">
        <v>67</v>
      </c>
      <c r="B465" s="43"/>
      <c r="C465" s="21" t="s">
        <v>68</v>
      </c>
      <c r="D465" s="16">
        <f t="shared" ref="D465:F467" si="139">D466</f>
        <v>274.8</v>
      </c>
      <c r="E465" s="16">
        <f t="shared" si="139"/>
        <v>274.8</v>
      </c>
      <c r="F465" s="16">
        <f t="shared" si="139"/>
        <v>274.8</v>
      </c>
    </row>
    <row r="466" spans="1:6" ht="47.25" outlineLevel="4" x14ac:dyDescent="0.2">
      <c r="A466" s="43" t="s">
        <v>69</v>
      </c>
      <c r="B466" s="43"/>
      <c r="C466" s="21" t="s">
        <v>70</v>
      </c>
      <c r="D466" s="16">
        <f t="shared" si="139"/>
        <v>274.8</v>
      </c>
      <c r="E466" s="16">
        <f t="shared" si="139"/>
        <v>274.8</v>
      </c>
      <c r="F466" s="16">
        <f t="shared" si="139"/>
        <v>274.8</v>
      </c>
    </row>
    <row r="467" spans="1:6" ht="31.5" outlineLevel="5" x14ac:dyDescent="0.2">
      <c r="A467" s="43" t="s">
        <v>434</v>
      </c>
      <c r="B467" s="43"/>
      <c r="C467" s="21" t="s">
        <v>435</v>
      </c>
      <c r="D467" s="16">
        <f t="shared" si="139"/>
        <v>274.8</v>
      </c>
      <c r="E467" s="16">
        <f t="shared" si="139"/>
        <v>274.8</v>
      </c>
      <c r="F467" s="16">
        <f t="shared" si="139"/>
        <v>274.8</v>
      </c>
    </row>
    <row r="468" spans="1:6" ht="31.5" outlineLevel="7" x14ac:dyDescent="0.2">
      <c r="A468" s="44" t="s">
        <v>434</v>
      </c>
      <c r="B468" s="44" t="s">
        <v>65</v>
      </c>
      <c r="C468" s="22" t="s">
        <v>66</v>
      </c>
      <c r="D468" s="17">
        <v>274.8</v>
      </c>
      <c r="E468" s="17">
        <v>274.8</v>
      </c>
      <c r="F468" s="17">
        <v>274.8</v>
      </c>
    </row>
    <row r="469" spans="1:6" ht="31.5" outlineLevel="2" x14ac:dyDescent="0.2">
      <c r="A469" s="43" t="s">
        <v>22</v>
      </c>
      <c r="B469" s="43"/>
      <c r="C469" s="21" t="s">
        <v>23</v>
      </c>
      <c r="D469" s="16">
        <f>D470+D474+D487</f>
        <v>21499.5</v>
      </c>
      <c r="E469" s="16">
        <f>E470+E474+E487</f>
        <v>11973.9</v>
      </c>
      <c r="F469" s="16">
        <f>F470+F474+F487</f>
        <v>11794.9</v>
      </c>
    </row>
    <row r="470" spans="1:6" ht="31.5" outlineLevel="3" x14ac:dyDescent="0.2">
      <c r="A470" s="43" t="s">
        <v>373</v>
      </c>
      <c r="B470" s="43"/>
      <c r="C470" s="21" t="s">
        <v>374</v>
      </c>
      <c r="D470" s="16">
        <f>D471</f>
        <v>3000</v>
      </c>
      <c r="E470" s="16">
        <f t="shared" ref="E470:F471" si="140">E471</f>
        <v>3000</v>
      </c>
      <c r="F470" s="16">
        <f t="shared" si="140"/>
        <v>3000</v>
      </c>
    </row>
    <row r="471" spans="1:6" ht="31.5" outlineLevel="4" x14ac:dyDescent="0.2">
      <c r="A471" s="43" t="s">
        <v>375</v>
      </c>
      <c r="B471" s="43"/>
      <c r="C471" s="21" t="s">
        <v>376</v>
      </c>
      <c r="D471" s="16">
        <f>D472</f>
        <v>3000</v>
      </c>
      <c r="E471" s="16">
        <f t="shared" si="140"/>
        <v>3000</v>
      </c>
      <c r="F471" s="16">
        <f t="shared" si="140"/>
        <v>3000</v>
      </c>
    </row>
    <row r="472" spans="1:6" ht="31.5" outlineLevel="5" x14ac:dyDescent="0.2">
      <c r="A472" s="43" t="s">
        <v>377</v>
      </c>
      <c r="B472" s="43"/>
      <c r="C472" s="21" t="s">
        <v>582</v>
      </c>
      <c r="D472" s="16">
        <f>D473</f>
        <v>3000</v>
      </c>
      <c r="E472" s="16">
        <f>E473</f>
        <v>3000</v>
      </c>
      <c r="F472" s="16">
        <f>F473</f>
        <v>3000</v>
      </c>
    </row>
    <row r="473" spans="1:6" ht="15.75" outlineLevel="7" x14ac:dyDescent="0.2">
      <c r="A473" s="44" t="s">
        <v>377</v>
      </c>
      <c r="B473" s="44" t="s">
        <v>19</v>
      </c>
      <c r="C473" s="22" t="s">
        <v>20</v>
      </c>
      <c r="D473" s="17">
        <v>3000</v>
      </c>
      <c r="E473" s="17">
        <v>3000</v>
      </c>
      <c r="F473" s="17">
        <v>3000</v>
      </c>
    </row>
    <row r="474" spans="1:6" ht="31.5" customHeight="1" outlineLevel="3" x14ac:dyDescent="0.2">
      <c r="A474" s="43" t="s">
        <v>24</v>
      </c>
      <c r="B474" s="43"/>
      <c r="C474" s="21" t="s">
        <v>25</v>
      </c>
      <c r="D474" s="16">
        <f>D475+D482</f>
        <v>9399.5</v>
      </c>
      <c r="E474" s="16">
        <f>E475+E482</f>
        <v>3473.9</v>
      </c>
      <c r="F474" s="16">
        <f>F475+F482</f>
        <v>3294.9</v>
      </c>
    </row>
    <row r="475" spans="1:6" ht="31.5" outlineLevel="4" x14ac:dyDescent="0.2">
      <c r="A475" s="43" t="s">
        <v>248</v>
      </c>
      <c r="B475" s="43"/>
      <c r="C475" s="21" t="s">
        <v>249</v>
      </c>
      <c r="D475" s="16">
        <f>D476+D478+D480</f>
        <v>8564.7999999999993</v>
      </c>
      <c r="E475" s="16">
        <f t="shared" ref="E475:F475" si="141">E476+E478+E480</f>
        <v>2564.8000000000002</v>
      </c>
      <c r="F475" s="16">
        <f t="shared" si="141"/>
        <v>2564.8000000000002</v>
      </c>
    </row>
    <row r="476" spans="1:6" ht="15.75" outlineLevel="5" x14ac:dyDescent="0.2">
      <c r="A476" s="43" t="s">
        <v>250</v>
      </c>
      <c r="B476" s="43"/>
      <c r="C476" s="21" t="s">
        <v>251</v>
      </c>
      <c r="D476" s="16">
        <f>D477</f>
        <v>11.4</v>
      </c>
      <c r="E476" s="16">
        <f>E477</f>
        <v>11.4</v>
      </c>
      <c r="F476" s="16">
        <f>F477</f>
        <v>11.4</v>
      </c>
    </row>
    <row r="477" spans="1:6" ht="31.5" outlineLevel="7" x14ac:dyDescent="0.2">
      <c r="A477" s="44" t="s">
        <v>250</v>
      </c>
      <c r="B477" s="44" t="s">
        <v>7</v>
      </c>
      <c r="C477" s="22" t="s">
        <v>8</v>
      </c>
      <c r="D477" s="17">
        <v>11.4</v>
      </c>
      <c r="E477" s="17">
        <v>11.4</v>
      </c>
      <c r="F477" s="17">
        <v>11.4</v>
      </c>
    </row>
    <row r="478" spans="1:6" ht="47.25" outlineLevel="5" x14ac:dyDescent="0.2">
      <c r="A478" s="43" t="s">
        <v>252</v>
      </c>
      <c r="B478" s="43"/>
      <c r="C478" s="21" t="s">
        <v>253</v>
      </c>
      <c r="D478" s="16">
        <f>D479</f>
        <v>1553.4</v>
      </c>
      <c r="E478" s="16">
        <f>E479</f>
        <v>1553.4</v>
      </c>
      <c r="F478" s="16">
        <f>F479</f>
        <v>1553.4</v>
      </c>
    </row>
    <row r="479" spans="1:6" ht="15.75" outlineLevel="7" x14ac:dyDescent="0.2">
      <c r="A479" s="44" t="s">
        <v>252</v>
      </c>
      <c r="B479" s="44" t="s">
        <v>19</v>
      </c>
      <c r="C479" s="22" t="s">
        <v>20</v>
      </c>
      <c r="D479" s="17">
        <v>1553.4</v>
      </c>
      <c r="E479" s="17">
        <v>1553.4</v>
      </c>
      <c r="F479" s="17">
        <v>1553.4</v>
      </c>
    </row>
    <row r="480" spans="1:6" ht="48" customHeight="1" outlineLevel="5" x14ac:dyDescent="0.2">
      <c r="A480" s="43" t="s">
        <v>440</v>
      </c>
      <c r="B480" s="43"/>
      <c r="C480" s="21" t="s">
        <v>441</v>
      </c>
      <c r="D480" s="16">
        <f>D481</f>
        <v>7000</v>
      </c>
      <c r="E480" s="16">
        <f>E481</f>
        <v>1000</v>
      </c>
      <c r="F480" s="16">
        <f>F481</f>
        <v>1000</v>
      </c>
    </row>
    <row r="481" spans="1:6" ht="15.75" outlineLevel="7" x14ac:dyDescent="0.2">
      <c r="A481" s="44" t="s">
        <v>440</v>
      </c>
      <c r="B481" s="44" t="s">
        <v>19</v>
      </c>
      <c r="C481" s="22" t="s">
        <v>20</v>
      </c>
      <c r="D481" s="17">
        <v>7000</v>
      </c>
      <c r="E481" s="17">
        <v>1000</v>
      </c>
      <c r="F481" s="17">
        <v>1000</v>
      </c>
    </row>
    <row r="482" spans="1:6" ht="31.5" outlineLevel="4" x14ac:dyDescent="0.2">
      <c r="A482" s="43" t="s">
        <v>26</v>
      </c>
      <c r="B482" s="43"/>
      <c r="C482" s="21" t="s">
        <v>27</v>
      </c>
      <c r="D482" s="16">
        <f>D485+D483</f>
        <v>834.7</v>
      </c>
      <c r="E482" s="16">
        <f t="shared" ref="E482:F482" si="142">E485+E483</f>
        <v>909.1</v>
      </c>
      <c r="F482" s="16">
        <f t="shared" si="142"/>
        <v>730.1</v>
      </c>
    </row>
    <row r="483" spans="1:6" ht="34.5" customHeight="1" outlineLevel="5" x14ac:dyDescent="0.2">
      <c r="A483" s="43" t="s">
        <v>183</v>
      </c>
      <c r="B483" s="43"/>
      <c r="C483" s="21" t="s">
        <v>184</v>
      </c>
      <c r="D483" s="16">
        <f>D484</f>
        <v>520.1</v>
      </c>
      <c r="E483" s="16">
        <f>E484</f>
        <v>583.5</v>
      </c>
      <c r="F483" s="16">
        <f>F484</f>
        <v>513</v>
      </c>
    </row>
    <row r="484" spans="1:6" ht="31.5" outlineLevel="7" x14ac:dyDescent="0.2">
      <c r="A484" s="44" t="s">
        <v>183</v>
      </c>
      <c r="B484" s="44" t="s">
        <v>7</v>
      </c>
      <c r="C484" s="22" t="s">
        <v>8</v>
      </c>
      <c r="D484" s="17">
        <v>520.1</v>
      </c>
      <c r="E484" s="17">
        <v>583.5</v>
      </c>
      <c r="F484" s="17">
        <v>513</v>
      </c>
    </row>
    <row r="485" spans="1:6" ht="63" outlineLevel="5" x14ac:dyDescent="0.2">
      <c r="A485" s="43" t="s">
        <v>28</v>
      </c>
      <c r="B485" s="43"/>
      <c r="C485" s="21" t="s">
        <v>29</v>
      </c>
      <c r="D485" s="16">
        <f>D486</f>
        <v>314.60000000000002</v>
      </c>
      <c r="E485" s="16">
        <f>E486</f>
        <v>325.60000000000002</v>
      </c>
      <c r="F485" s="16">
        <f>F486</f>
        <v>217.1</v>
      </c>
    </row>
    <row r="486" spans="1:6" ht="47.25" outlineLevel="7" x14ac:dyDescent="0.2">
      <c r="A486" s="44" t="s">
        <v>28</v>
      </c>
      <c r="B486" s="44" t="s">
        <v>4</v>
      </c>
      <c r="C486" s="22" t="s">
        <v>5</v>
      </c>
      <c r="D486" s="7">
        <v>314.60000000000002</v>
      </c>
      <c r="E486" s="7">
        <v>325.60000000000002</v>
      </c>
      <c r="F486" s="7">
        <v>217.1</v>
      </c>
    </row>
    <row r="487" spans="1:6" ht="15.75" outlineLevel="3" x14ac:dyDescent="0.2">
      <c r="A487" s="43" t="s">
        <v>254</v>
      </c>
      <c r="B487" s="43"/>
      <c r="C487" s="21" t="s">
        <v>255</v>
      </c>
      <c r="D487" s="16">
        <f t="shared" ref="D487:F489" si="143">D488</f>
        <v>9100</v>
      </c>
      <c r="E487" s="16">
        <f t="shared" si="143"/>
        <v>5500</v>
      </c>
      <c r="F487" s="16">
        <f t="shared" si="143"/>
        <v>5500</v>
      </c>
    </row>
    <row r="488" spans="1:6" ht="31.5" outlineLevel="4" x14ac:dyDescent="0.2">
      <c r="A488" s="43" t="s">
        <v>256</v>
      </c>
      <c r="B488" s="43"/>
      <c r="C488" s="21" t="s">
        <v>257</v>
      </c>
      <c r="D488" s="16">
        <f t="shared" si="143"/>
        <v>9100</v>
      </c>
      <c r="E488" s="16">
        <f t="shared" si="143"/>
        <v>5500</v>
      </c>
      <c r="F488" s="16">
        <f t="shared" si="143"/>
        <v>5500</v>
      </c>
    </row>
    <row r="489" spans="1:6" ht="31.5" outlineLevel="5" x14ac:dyDescent="0.2">
      <c r="A489" s="43" t="s">
        <v>258</v>
      </c>
      <c r="B489" s="43"/>
      <c r="C489" s="21" t="s">
        <v>259</v>
      </c>
      <c r="D489" s="16">
        <f t="shared" si="143"/>
        <v>9100</v>
      </c>
      <c r="E489" s="16">
        <f t="shared" si="143"/>
        <v>5500</v>
      </c>
      <c r="F489" s="16">
        <f t="shared" si="143"/>
        <v>5500</v>
      </c>
    </row>
    <row r="490" spans="1:6" ht="15.75" outlineLevel="7" x14ac:dyDescent="0.2">
      <c r="A490" s="44" t="s">
        <v>258</v>
      </c>
      <c r="B490" s="44" t="s">
        <v>19</v>
      </c>
      <c r="C490" s="22" t="s">
        <v>20</v>
      </c>
      <c r="D490" s="17">
        <v>9100</v>
      </c>
      <c r="E490" s="17">
        <v>5500</v>
      </c>
      <c r="F490" s="17">
        <v>5500</v>
      </c>
    </row>
    <row r="491" spans="1:6" ht="31.5" outlineLevel="2" x14ac:dyDescent="0.2">
      <c r="A491" s="43" t="s">
        <v>30</v>
      </c>
      <c r="B491" s="43"/>
      <c r="C491" s="21" t="s">
        <v>31</v>
      </c>
      <c r="D491" s="16">
        <f>D492+D497</f>
        <v>328981.94</v>
      </c>
      <c r="E491" s="16">
        <f t="shared" ref="E491:F491" si="144">E492+E497</f>
        <v>337311.5</v>
      </c>
      <c r="F491" s="16">
        <f t="shared" si="144"/>
        <v>373038.63999999996</v>
      </c>
    </row>
    <row r="492" spans="1:6" ht="31.5" outlineLevel="2" x14ac:dyDescent="0.2">
      <c r="A492" s="43" t="s">
        <v>71</v>
      </c>
      <c r="B492" s="43"/>
      <c r="C492" s="21" t="s">
        <v>72</v>
      </c>
      <c r="D492" s="16">
        <f>D493</f>
        <v>1528.8</v>
      </c>
      <c r="E492" s="16">
        <f t="shared" ref="E492:F492" si="145">E493</f>
        <v>1528.8</v>
      </c>
      <c r="F492" s="16">
        <f t="shared" si="145"/>
        <v>1528.8</v>
      </c>
    </row>
    <row r="493" spans="1:6" ht="47.25" outlineLevel="4" x14ac:dyDescent="0.2">
      <c r="A493" s="43" t="s">
        <v>73</v>
      </c>
      <c r="B493" s="43"/>
      <c r="C493" s="21" t="s">
        <v>74</v>
      </c>
      <c r="D493" s="16">
        <f>D494</f>
        <v>1528.8</v>
      </c>
      <c r="E493" s="16">
        <f>E494</f>
        <v>1528.8</v>
      </c>
      <c r="F493" s="16">
        <f>F494</f>
        <v>1528.8</v>
      </c>
    </row>
    <row r="494" spans="1:6" ht="15.75" outlineLevel="5" x14ac:dyDescent="0.2">
      <c r="A494" s="43" t="s">
        <v>75</v>
      </c>
      <c r="B494" s="43"/>
      <c r="C494" s="21" t="s">
        <v>76</v>
      </c>
      <c r="D494" s="16">
        <f>D495+D496</f>
        <v>1528.8</v>
      </c>
      <c r="E494" s="16">
        <f>E495+E496</f>
        <v>1528.8</v>
      </c>
      <c r="F494" s="16">
        <f>F495+F496</f>
        <v>1528.8</v>
      </c>
    </row>
    <row r="495" spans="1:6" ht="47.25" outlineLevel="7" x14ac:dyDescent="0.2">
      <c r="A495" s="44" t="s">
        <v>75</v>
      </c>
      <c r="B495" s="44" t="s">
        <v>4</v>
      </c>
      <c r="C495" s="22" t="s">
        <v>5</v>
      </c>
      <c r="D495" s="17">
        <f>338.2+19.5+11.3+5.2+88.6</f>
        <v>462.79999999999995</v>
      </c>
      <c r="E495" s="17">
        <f t="shared" ref="E495:F495" si="146">338.2+19.5+11.3+5.2+88.6</f>
        <v>462.79999999999995</v>
      </c>
      <c r="F495" s="17">
        <f t="shared" si="146"/>
        <v>462.79999999999995</v>
      </c>
    </row>
    <row r="496" spans="1:6" ht="31.5" outlineLevel="7" x14ac:dyDescent="0.2">
      <c r="A496" s="44" t="s">
        <v>75</v>
      </c>
      <c r="B496" s="44" t="s">
        <v>7</v>
      </c>
      <c r="C496" s="22" t="s">
        <v>8</v>
      </c>
      <c r="D496" s="17">
        <f>355+228.8+57.6+21+118.2+10.2+35.4+10.2+39+18.7+18+108.8+45.1</f>
        <v>1066</v>
      </c>
      <c r="E496" s="17">
        <f t="shared" ref="E496:F496" si="147">355+228.8+57.6+21+118.2+10.2+35.4+10.2+39+18.7+18+108.8+45.1</f>
        <v>1066</v>
      </c>
      <c r="F496" s="17">
        <f t="shared" si="147"/>
        <v>1066</v>
      </c>
    </row>
    <row r="497" spans="1:6" ht="47.25" outlineLevel="3" x14ac:dyDescent="0.2">
      <c r="A497" s="43" t="s">
        <v>32</v>
      </c>
      <c r="B497" s="43"/>
      <c r="C497" s="21" t="s">
        <v>33</v>
      </c>
      <c r="D497" s="16">
        <f>D498+D534+D541</f>
        <v>327453.14</v>
      </c>
      <c r="E497" s="16">
        <f>E498+E534+E541</f>
        <v>335782.7</v>
      </c>
      <c r="F497" s="16">
        <f>F498+F534+F541</f>
        <v>371509.83999999997</v>
      </c>
    </row>
    <row r="498" spans="1:6" ht="31.5" outlineLevel="4" x14ac:dyDescent="0.2">
      <c r="A498" s="43" t="s">
        <v>34</v>
      </c>
      <c r="B498" s="43"/>
      <c r="C498" s="21" t="s">
        <v>35</v>
      </c>
      <c r="D498" s="16">
        <f>D499+D506+D514+D518+D520+D523+D526+D504+D508+D510+D512+D516+D530+D532+D528</f>
        <v>161567.40000000005</v>
      </c>
      <c r="E498" s="16">
        <f t="shared" ref="E498:F498" si="148">E499+E506+E514+E518+E520+E523+E526+E504+E508+E510+E512+E516+E530+E532+E528</f>
        <v>166313.40000000002</v>
      </c>
      <c r="F498" s="16">
        <f t="shared" si="148"/>
        <v>185356</v>
      </c>
    </row>
    <row r="499" spans="1:6" ht="15.75" outlineLevel="5" x14ac:dyDescent="0.2">
      <c r="A499" s="43" t="s">
        <v>36</v>
      </c>
      <c r="B499" s="43"/>
      <c r="C499" s="21" t="s">
        <v>37</v>
      </c>
      <c r="D499" s="16">
        <f>D500+D501+D503+D502</f>
        <v>119048.00000000001</v>
      </c>
      <c r="E499" s="16">
        <f t="shared" ref="E499:F499" si="149">E500+E501+E503+E502</f>
        <v>123362.3</v>
      </c>
      <c r="F499" s="16">
        <f t="shared" si="149"/>
        <v>142404.9</v>
      </c>
    </row>
    <row r="500" spans="1:6" ht="47.25" outlineLevel="7" x14ac:dyDescent="0.2">
      <c r="A500" s="44" t="s">
        <v>36</v>
      </c>
      <c r="B500" s="44" t="s">
        <v>4</v>
      </c>
      <c r="C500" s="22" t="s">
        <v>5</v>
      </c>
      <c r="D500" s="7">
        <f>107767.1</f>
        <v>107767.1</v>
      </c>
      <c r="E500" s="7">
        <f>112081.4</f>
        <v>112081.4</v>
      </c>
      <c r="F500" s="7">
        <v>131124</v>
      </c>
    </row>
    <row r="501" spans="1:6" ht="31.5" outlineLevel="7" x14ac:dyDescent="0.2">
      <c r="A501" s="44" t="s">
        <v>36</v>
      </c>
      <c r="B501" s="44" t="s">
        <v>7</v>
      </c>
      <c r="C501" s="22" t="s">
        <v>8</v>
      </c>
      <c r="D501" s="7">
        <v>10741.6</v>
      </c>
      <c r="E501" s="7">
        <v>10741.6</v>
      </c>
      <c r="F501" s="7">
        <v>10741.6</v>
      </c>
    </row>
    <row r="502" spans="1:6" ht="31.5" outlineLevel="7" x14ac:dyDescent="0.2">
      <c r="A502" s="44" t="s">
        <v>36</v>
      </c>
      <c r="B502" s="44" t="s">
        <v>65</v>
      </c>
      <c r="C502" s="22" t="s">
        <v>66</v>
      </c>
      <c r="D502" s="7">
        <v>260</v>
      </c>
      <c r="E502" s="7">
        <v>260</v>
      </c>
      <c r="F502" s="7">
        <v>260</v>
      </c>
    </row>
    <row r="503" spans="1:6" ht="15.75" outlineLevel="7" x14ac:dyDescent="0.2">
      <c r="A503" s="44" t="s">
        <v>36</v>
      </c>
      <c r="B503" s="44" t="s">
        <v>15</v>
      </c>
      <c r="C503" s="22" t="s">
        <v>16</v>
      </c>
      <c r="D503" s="7">
        <v>279.3</v>
      </c>
      <c r="E503" s="7">
        <v>279.3</v>
      </c>
      <c r="F503" s="7">
        <v>279.3</v>
      </c>
    </row>
    <row r="504" spans="1:6" ht="30" customHeight="1" outlineLevel="5" x14ac:dyDescent="0.2">
      <c r="A504" s="43" t="s">
        <v>77</v>
      </c>
      <c r="B504" s="43"/>
      <c r="C504" s="21" t="s">
        <v>14</v>
      </c>
      <c r="D504" s="16">
        <f>D505</f>
        <v>7100</v>
      </c>
      <c r="E504" s="16">
        <f>E505</f>
        <v>7100</v>
      </c>
      <c r="F504" s="16">
        <f>F505</f>
        <v>7100</v>
      </c>
    </row>
    <row r="505" spans="1:6" ht="31.5" outlineLevel="7" x14ac:dyDescent="0.2">
      <c r="A505" s="44" t="s">
        <v>77</v>
      </c>
      <c r="B505" s="44" t="s">
        <v>7</v>
      </c>
      <c r="C505" s="22" t="s">
        <v>8</v>
      </c>
      <c r="D505" s="7">
        <v>7100</v>
      </c>
      <c r="E505" s="7">
        <v>7100</v>
      </c>
      <c r="F505" s="7">
        <v>7100</v>
      </c>
    </row>
    <row r="506" spans="1:6" ht="31.5" outlineLevel="5" x14ac:dyDescent="0.2">
      <c r="A506" s="43" t="s">
        <v>38</v>
      </c>
      <c r="B506" s="43"/>
      <c r="C506" s="21" t="s">
        <v>10</v>
      </c>
      <c r="D506" s="16">
        <f>D507</f>
        <v>720</v>
      </c>
      <c r="E506" s="16">
        <f>E507</f>
        <v>720</v>
      </c>
      <c r="F506" s="16">
        <f>F507</f>
        <v>720</v>
      </c>
    </row>
    <row r="507" spans="1:6" ht="31.5" outlineLevel="7" x14ac:dyDescent="0.2">
      <c r="A507" s="44" t="s">
        <v>38</v>
      </c>
      <c r="B507" s="44" t="s">
        <v>7</v>
      </c>
      <c r="C507" s="22" t="s">
        <v>8</v>
      </c>
      <c r="D507" s="17">
        <v>720</v>
      </c>
      <c r="E507" s="17">
        <v>720</v>
      </c>
      <c r="F507" s="17">
        <v>720</v>
      </c>
    </row>
    <row r="508" spans="1:6" ht="31.5" outlineLevel="5" x14ac:dyDescent="0.2">
      <c r="A508" s="43" t="s">
        <v>78</v>
      </c>
      <c r="B508" s="43"/>
      <c r="C508" s="21" t="s">
        <v>79</v>
      </c>
      <c r="D508" s="16">
        <f>D509</f>
        <v>6498.7</v>
      </c>
      <c r="E508" s="16">
        <f>E509</f>
        <v>6498.7</v>
      </c>
      <c r="F508" s="16">
        <f>F509</f>
        <v>6498.7</v>
      </c>
    </row>
    <row r="509" spans="1:6" ht="31.5" outlineLevel="7" x14ac:dyDescent="0.2">
      <c r="A509" s="44" t="s">
        <v>78</v>
      </c>
      <c r="B509" s="44" t="s">
        <v>65</v>
      </c>
      <c r="C509" s="22" t="s">
        <v>66</v>
      </c>
      <c r="D509" s="17">
        <v>6498.7</v>
      </c>
      <c r="E509" s="17">
        <v>6498.7</v>
      </c>
      <c r="F509" s="17">
        <v>6498.7</v>
      </c>
    </row>
    <row r="510" spans="1:6" ht="31.5" outlineLevel="5" x14ac:dyDescent="0.2">
      <c r="A510" s="43" t="s">
        <v>235</v>
      </c>
      <c r="B510" s="43"/>
      <c r="C510" s="21" t="s">
        <v>458</v>
      </c>
      <c r="D510" s="16">
        <f>D511</f>
        <v>14289.1</v>
      </c>
      <c r="E510" s="16">
        <f>E511</f>
        <v>14289.1</v>
      </c>
      <c r="F510" s="16">
        <f>F511</f>
        <v>14289.1</v>
      </c>
    </row>
    <row r="511" spans="1:6" ht="15.75" outlineLevel="7" x14ac:dyDescent="0.2">
      <c r="A511" s="44" t="s">
        <v>235</v>
      </c>
      <c r="B511" s="44" t="s">
        <v>19</v>
      </c>
      <c r="C511" s="22" t="s">
        <v>20</v>
      </c>
      <c r="D511" s="17">
        <v>14289.1</v>
      </c>
      <c r="E511" s="17">
        <v>14289.1</v>
      </c>
      <c r="F511" s="17">
        <v>14289.1</v>
      </c>
    </row>
    <row r="512" spans="1:6" ht="15.75" outlineLevel="5" x14ac:dyDescent="0.2">
      <c r="A512" s="43" t="s">
        <v>80</v>
      </c>
      <c r="B512" s="43"/>
      <c r="C512" s="21" t="s">
        <v>81</v>
      </c>
      <c r="D512" s="16">
        <f>D513</f>
        <v>1383.5</v>
      </c>
      <c r="E512" s="16">
        <f>E513</f>
        <v>1383.5</v>
      </c>
      <c r="F512" s="16">
        <f>F513</f>
        <v>1383.5</v>
      </c>
    </row>
    <row r="513" spans="1:6" ht="15.75" outlineLevel="7" x14ac:dyDescent="0.2">
      <c r="A513" s="44" t="s">
        <v>80</v>
      </c>
      <c r="B513" s="44" t="s">
        <v>19</v>
      </c>
      <c r="C513" s="22" t="s">
        <v>20</v>
      </c>
      <c r="D513" s="17">
        <v>1383.5</v>
      </c>
      <c r="E513" s="17">
        <v>1383.5</v>
      </c>
      <c r="F513" s="17">
        <v>1383.5</v>
      </c>
    </row>
    <row r="514" spans="1:6" ht="47.25" outlineLevel="5" x14ac:dyDescent="0.2">
      <c r="A514" s="43" t="s">
        <v>39</v>
      </c>
      <c r="B514" s="43"/>
      <c r="C514" s="21" t="s">
        <v>583</v>
      </c>
      <c r="D514" s="16">
        <f>D515</f>
        <v>19.7</v>
      </c>
      <c r="E514" s="16">
        <f>E515</f>
        <v>20.5</v>
      </c>
      <c r="F514" s="16">
        <f>F515</f>
        <v>20.5</v>
      </c>
    </row>
    <row r="515" spans="1:6" ht="47.25" outlineLevel="7" x14ac:dyDescent="0.2">
      <c r="A515" s="44" t="s">
        <v>39</v>
      </c>
      <c r="B515" s="44" t="s">
        <v>4</v>
      </c>
      <c r="C515" s="22" t="s">
        <v>5</v>
      </c>
      <c r="D515" s="17">
        <v>19.7</v>
      </c>
      <c r="E515" s="17">
        <v>20.5</v>
      </c>
      <c r="F515" s="17">
        <v>20.5</v>
      </c>
    </row>
    <row r="516" spans="1:6" ht="47.25" outlineLevel="5" x14ac:dyDescent="0.2">
      <c r="A516" s="43" t="s">
        <v>742</v>
      </c>
      <c r="B516" s="43"/>
      <c r="C516" s="21" t="s">
        <v>82</v>
      </c>
      <c r="D516" s="16">
        <f>D517</f>
        <v>1130.3</v>
      </c>
      <c r="E516" s="16">
        <f>E517</f>
        <v>1167.2</v>
      </c>
      <c r="F516" s="16">
        <f>F517</f>
        <v>1167.2</v>
      </c>
    </row>
    <row r="517" spans="1:6" ht="31.5" outlineLevel="7" x14ac:dyDescent="0.2">
      <c r="A517" s="44" t="s">
        <v>742</v>
      </c>
      <c r="B517" s="44" t="s">
        <v>65</v>
      </c>
      <c r="C517" s="22" t="s">
        <v>66</v>
      </c>
      <c r="D517" s="17">
        <v>1130.3</v>
      </c>
      <c r="E517" s="17">
        <v>1167.2</v>
      </c>
      <c r="F517" s="17">
        <v>1167.2</v>
      </c>
    </row>
    <row r="518" spans="1:6" ht="15.75" outlineLevel="5" x14ac:dyDescent="0.2">
      <c r="A518" s="43" t="s">
        <v>40</v>
      </c>
      <c r="B518" s="43"/>
      <c r="C518" s="21" t="s">
        <v>41</v>
      </c>
      <c r="D518" s="16">
        <f>D519</f>
        <v>154.5</v>
      </c>
      <c r="E518" s="16">
        <f>E519</f>
        <v>154.5</v>
      </c>
      <c r="F518" s="16">
        <f>F519</f>
        <v>154.5</v>
      </c>
    </row>
    <row r="519" spans="1:6" ht="31.5" outlineLevel="7" x14ac:dyDescent="0.2">
      <c r="A519" s="44" t="s">
        <v>40</v>
      </c>
      <c r="B519" s="44" t="s">
        <v>7</v>
      </c>
      <c r="C519" s="22" t="s">
        <v>8</v>
      </c>
      <c r="D519" s="17">
        <v>154.5</v>
      </c>
      <c r="E519" s="17">
        <v>154.5</v>
      </c>
      <c r="F519" s="17">
        <v>154.5</v>
      </c>
    </row>
    <row r="520" spans="1:6" ht="31.5" outlineLevel="5" x14ac:dyDescent="0.2">
      <c r="A520" s="43" t="s">
        <v>42</v>
      </c>
      <c r="B520" s="43"/>
      <c r="C520" s="21" t="s">
        <v>43</v>
      </c>
      <c r="D520" s="16">
        <f>D521+D522</f>
        <v>418.8</v>
      </c>
      <c r="E520" s="16">
        <f>E521+E522</f>
        <v>433.4</v>
      </c>
      <c r="F520" s="16">
        <f>F521+F522</f>
        <v>433.4</v>
      </c>
    </row>
    <row r="521" spans="1:6" ht="47.25" outlineLevel="7" x14ac:dyDescent="0.2">
      <c r="A521" s="44" t="s">
        <v>42</v>
      </c>
      <c r="B521" s="44" t="s">
        <v>4</v>
      </c>
      <c r="C521" s="22" t="s">
        <v>5</v>
      </c>
      <c r="D521" s="7">
        <v>298.8</v>
      </c>
      <c r="E521" s="7">
        <v>313.39999999999998</v>
      </c>
      <c r="F521" s="7">
        <v>313.39999999999998</v>
      </c>
    </row>
    <row r="522" spans="1:6" ht="31.5" outlineLevel="7" x14ac:dyDescent="0.2">
      <c r="A522" s="44" t="s">
        <v>42</v>
      </c>
      <c r="B522" s="44" t="s">
        <v>7</v>
      </c>
      <c r="C522" s="22" t="s">
        <v>8</v>
      </c>
      <c r="D522" s="7">
        <v>120</v>
      </c>
      <c r="E522" s="7">
        <v>120</v>
      </c>
      <c r="F522" s="7">
        <v>120</v>
      </c>
    </row>
    <row r="523" spans="1:6" ht="31.5" outlineLevel="5" x14ac:dyDescent="0.2">
      <c r="A523" s="43" t="s">
        <v>743</v>
      </c>
      <c r="B523" s="43"/>
      <c r="C523" s="21" t="s">
        <v>433</v>
      </c>
      <c r="D523" s="16">
        <f>D524+D525</f>
        <v>5584.5</v>
      </c>
      <c r="E523" s="16">
        <f>E524+E525</f>
        <v>5775.4</v>
      </c>
      <c r="F523" s="16">
        <f>F524+F525</f>
        <v>5775.4</v>
      </c>
    </row>
    <row r="524" spans="1:6" ht="47.25" outlineLevel="7" x14ac:dyDescent="0.2">
      <c r="A524" s="44" t="s">
        <v>743</v>
      </c>
      <c r="B524" s="44" t="s">
        <v>4</v>
      </c>
      <c r="C524" s="22" t="s">
        <v>5</v>
      </c>
      <c r="D524" s="7">
        <v>5489.5</v>
      </c>
      <c r="E524" s="7">
        <v>5680.4</v>
      </c>
      <c r="F524" s="7">
        <v>5680.4</v>
      </c>
    </row>
    <row r="525" spans="1:6" ht="31.5" outlineLevel="7" x14ac:dyDescent="0.2">
      <c r="A525" s="44" t="s">
        <v>743</v>
      </c>
      <c r="B525" s="44" t="s">
        <v>7</v>
      </c>
      <c r="C525" s="22" t="s">
        <v>8</v>
      </c>
      <c r="D525" s="7">
        <v>95</v>
      </c>
      <c r="E525" s="7">
        <v>95</v>
      </c>
      <c r="F525" s="7">
        <v>95</v>
      </c>
    </row>
    <row r="526" spans="1:6" ht="63" outlineLevel="5" x14ac:dyDescent="0.2">
      <c r="A526" s="43" t="s">
        <v>44</v>
      </c>
      <c r="B526" s="43"/>
      <c r="C526" s="21" t="s">
        <v>45</v>
      </c>
      <c r="D526" s="16">
        <f>D527</f>
        <v>0.6</v>
      </c>
      <c r="E526" s="16">
        <f>E527</f>
        <v>0.6</v>
      </c>
      <c r="F526" s="16">
        <f>F527</f>
        <v>0.6</v>
      </c>
    </row>
    <row r="527" spans="1:6" ht="47.25" outlineLevel="7" x14ac:dyDescent="0.2">
      <c r="A527" s="44" t="s">
        <v>44</v>
      </c>
      <c r="B527" s="44" t="s">
        <v>4</v>
      </c>
      <c r="C527" s="22" t="s">
        <v>5</v>
      </c>
      <c r="D527" s="17">
        <v>0.6</v>
      </c>
      <c r="E527" s="17">
        <v>0.6</v>
      </c>
      <c r="F527" s="17">
        <v>0.6</v>
      </c>
    </row>
    <row r="528" spans="1:6" ht="31.5" outlineLevel="7" x14ac:dyDescent="0.2">
      <c r="A528" s="45" t="s">
        <v>575</v>
      </c>
      <c r="B528" s="45"/>
      <c r="C528" s="10" t="s">
        <v>600</v>
      </c>
      <c r="D528" s="6">
        <f>D529</f>
        <v>517</v>
      </c>
      <c r="E528" s="6">
        <f t="shared" ref="E528:F528" si="150">E529</f>
        <v>535.29999999999995</v>
      </c>
      <c r="F528" s="6">
        <f t="shared" si="150"/>
        <v>535.29999999999995</v>
      </c>
    </row>
    <row r="529" spans="1:6" ht="47.25" outlineLevel="7" x14ac:dyDescent="0.2">
      <c r="A529" s="46" t="s">
        <v>575</v>
      </c>
      <c r="B529" s="46" t="s">
        <v>4</v>
      </c>
      <c r="C529" s="11" t="s">
        <v>5</v>
      </c>
      <c r="D529" s="7">
        <v>517</v>
      </c>
      <c r="E529" s="7">
        <v>535.29999999999995</v>
      </c>
      <c r="F529" s="7">
        <v>535.29999999999995</v>
      </c>
    </row>
    <row r="530" spans="1:6" ht="47.25" outlineLevel="5" x14ac:dyDescent="0.2">
      <c r="A530" s="43" t="s">
        <v>46</v>
      </c>
      <c r="B530" s="43"/>
      <c r="C530" s="21" t="s">
        <v>47</v>
      </c>
      <c r="D530" s="16">
        <f>D531</f>
        <v>4.5</v>
      </c>
      <c r="E530" s="16">
        <f>E531</f>
        <v>4.0999999999999996</v>
      </c>
      <c r="F530" s="16">
        <f>F531</f>
        <v>4.0999999999999996</v>
      </c>
    </row>
    <row r="531" spans="1:6" ht="31.5" outlineLevel="7" x14ac:dyDescent="0.2">
      <c r="A531" s="44" t="s">
        <v>46</v>
      </c>
      <c r="B531" s="44" t="s">
        <v>7</v>
      </c>
      <c r="C531" s="22" t="s">
        <v>8</v>
      </c>
      <c r="D531" s="17">
        <v>4.5</v>
      </c>
      <c r="E531" s="17">
        <v>4.0999999999999996</v>
      </c>
      <c r="F531" s="17">
        <v>4.0999999999999996</v>
      </c>
    </row>
    <row r="532" spans="1:6" ht="15.75" outlineLevel="5" x14ac:dyDescent="0.2">
      <c r="A532" s="43" t="s">
        <v>83</v>
      </c>
      <c r="B532" s="43"/>
      <c r="C532" s="21" t="s">
        <v>84</v>
      </c>
      <c r="D532" s="16">
        <f>D533</f>
        <v>4698.2</v>
      </c>
      <c r="E532" s="16">
        <f t="shared" ref="E532:F532" si="151">E533</f>
        <v>4868.8</v>
      </c>
      <c r="F532" s="16">
        <f t="shared" si="151"/>
        <v>4868.8</v>
      </c>
    </row>
    <row r="533" spans="1:6" ht="47.25" outlineLevel="7" x14ac:dyDescent="0.2">
      <c r="A533" s="44" t="s">
        <v>83</v>
      </c>
      <c r="B533" s="44" t="s">
        <v>4</v>
      </c>
      <c r="C533" s="22" t="s">
        <v>5</v>
      </c>
      <c r="D533" s="7">
        <v>4698.2</v>
      </c>
      <c r="E533" s="7">
        <v>4868.8</v>
      </c>
      <c r="F533" s="7">
        <v>4868.8</v>
      </c>
    </row>
    <row r="534" spans="1:6" ht="47.25" outlineLevel="4" x14ac:dyDescent="0.2">
      <c r="A534" s="43" t="s">
        <v>395</v>
      </c>
      <c r="B534" s="43"/>
      <c r="C534" s="21" t="s">
        <v>396</v>
      </c>
      <c r="D534" s="16">
        <f>D535+D539</f>
        <v>24682.94</v>
      </c>
      <c r="E534" s="16">
        <f>E535+E539</f>
        <v>25335.999999999996</v>
      </c>
      <c r="F534" s="16">
        <f>F535+F539</f>
        <v>29085.739999999998</v>
      </c>
    </row>
    <row r="535" spans="1:6" ht="15.75" outlineLevel="5" x14ac:dyDescent="0.2">
      <c r="A535" s="43" t="s">
        <v>397</v>
      </c>
      <c r="B535" s="43"/>
      <c r="C535" s="21" t="s">
        <v>37</v>
      </c>
      <c r="D535" s="16">
        <f>D536+D537+D538</f>
        <v>24566.94</v>
      </c>
      <c r="E535" s="16">
        <f>E536+E537+E538</f>
        <v>25215.899999999998</v>
      </c>
      <c r="F535" s="16">
        <f>F536+F537+F538</f>
        <v>28965.64</v>
      </c>
    </row>
    <row r="536" spans="1:6" ht="47.25" outlineLevel="7" x14ac:dyDescent="0.2">
      <c r="A536" s="44" t="s">
        <v>397</v>
      </c>
      <c r="B536" s="44" t="s">
        <v>4</v>
      </c>
      <c r="C536" s="22" t="s">
        <v>5</v>
      </c>
      <c r="D536" s="7">
        <v>21223.14</v>
      </c>
      <c r="E536" s="7">
        <v>22072.1</v>
      </c>
      <c r="F536" s="7">
        <v>25821.84</v>
      </c>
    </row>
    <row r="537" spans="1:6" ht="31.5" outlineLevel="7" x14ac:dyDescent="0.2">
      <c r="A537" s="44" t="s">
        <v>397</v>
      </c>
      <c r="B537" s="44" t="s">
        <v>7</v>
      </c>
      <c r="C537" s="22" t="s">
        <v>8</v>
      </c>
      <c r="D537" s="7">
        <v>3265.3</v>
      </c>
      <c r="E537" s="7">
        <v>3065.3</v>
      </c>
      <c r="F537" s="7">
        <v>3065.3</v>
      </c>
    </row>
    <row r="538" spans="1:6" ht="15.75" outlineLevel="7" x14ac:dyDescent="0.2">
      <c r="A538" s="44" t="s">
        <v>397</v>
      </c>
      <c r="B538" s="44" t="s">
        <v>15</v>
      </c>
      <c r="C538" s="22" t="s">
        <v>16</v>
      </c>
      <c r="D538" s="7">
        <v>78.5</v>
      </c>
      <c r="E538" s="7">
        <v>78.5</v>
      </c>
      <c r="F538" s="7">
        <v>78.5</v>
      </c>
    </row>
    <row r="539" spans="1:6" ht="47.25" outlineLevel="5" x14ac:dyDescent="0.2">
      <c r="A539" s="45" t="s">
        <v>747</v>
      </c>
      <c r="B539" s="45"/>
      <c r="C539" s="10" t="s">
        <v>398</v>
      </c>
      <c r="D539" s="6">
        <f t="shared" ref="D539:F539" si="152">D540</f>
        <v>116</v>
      </c>
      <c r="E539" s="6">
        <f t="shared" si="152"/>
        <v>120.1</v>
      </c>
      <c r="F539" s="6">
        <f t="shared" si="152"/>
        <v>120.1</v>
      </c>
    </row>
    <row r="540" spans="1:6" ht="47.25" outlineLevel="7" x14ac:dyDescent="0.2">
      <c r="A540" s="46" t="s">
        <v>747</v>
      </c>
      <c r="B540" s="46" t="s">
        <v>4</v>
      </c>
      <c r="C540" s="11" t="s">
        <v>5</v>
      </c>
      <c r="D540" s="7">
        <v>116</v>
      </c>
      <c r="E540" s="7">
        <v>120.1</v>
      </c>
      <c r="F540" s="7">
        <v>120.1</v>
      </c>
    </row>
    <row r="541" spans="1:6" ht="34.5" customHeight="1" outlineLevel="4" x14ac:dyDescent="0.2">
      <c r="A541" s="43" t="s">
        <v>85</v>
      </c>
      <c r="B541" s="43"/>
      <c r="C541" s="21" t="s">
        <v>86</v>
      </c>
      <c r="D541" s="16">
        <f>D548+D550+D552+D542+D546</f>
        <v>141202.79999999999</v>
      </c>
      <c r="E541" s="16">
        <f>E548+E550+E552+E542+E546</f>
        <v>144133.29999999999</v>
      </c>
      <c r="F541" s="16">
        <f>F548+F550+F552+F542+F546</f>
        <v>157068.1</v>
      </c>
    </row>
    <row r="542" spans="1:6" ht="15.75" outlineLevel="5" x14ac:dyDescent="0.2">
      <c r="A542" s="43" t="s">
        <v>399</v>
      </c>
      <c r="B542" s="43"/>
      <c r="C542" s="21" t="s">
        <v>102</v>
      </c>
      <c r="D542" s="16">
        <f>D543+D544+D545</f>
        <v>78901.2</v>
      </c>
      <c r="E542" s="16">
        <f>E543+E544+E545</f>
        <v>81831.7</v>
      </c>
      <c r="F542" s="16">
        <f>F543+F544+F545</f>
        <v>94766.5</v>
      </c>
    </row>
    <row r="543" spans="1:6" ht="47.25" outlineLevel="7" x14ac:dyDescent="0.2">
      <c r="A543" s="44" t="s">
        <v>399</v>
      </c>
      <c r="B543" s="44" t="s">
        <v>4</v>
      </c>
      <c r="C543" s="22" t="s">
        <v>5</v>
      </c>
      <c r="D543" s="7">
        <v>73201.399999999994</v>
      </c>
      <c r="E543" s="7">
        <v>76131.899999999994</v>
      </c>
      <c r="F543" s="7">
        <v>89066.7</v>
      </c>
    </row>
    <row r="544" spans="1:6" ht="31.5" outlineLevel="7" x14ac:dyDescent="0.2">
      <c r="A544" s="44" t="s">
        <v>399</v>
      </c>
      <c r="B544" s="44" t="s">
        <v>7</v>
      </c>
      <c r="C544" s="22" t="s">
        <v>8</v>
      </c>
      <c r="D544" s="7">
        <f>5491.2+100</f>
        <v>5591.2</v>
      </c>
      <c r="E544" s="7">
        <f t="shared" ref="E544:F544" si="153">5491.2+100</f>
        <v>5591.2</v>
      </c>
      <c r="F544" s="7">
        <f t="shared" si="153"/>
        <v>5591.2</v>
      </c>
    </row>
    <row r="545" spans="1:6" ht="15.75" outlineLevel="7" x14ac:dyDescent="0.2">
      <c r="A545" s="44" t="s">
        <v>399</v>
      </c>
      <c r="B545" s="44" t="s">
        <v>15</v>
      </c>
      <c r="C545" s="22" t="s">
        <v>16</v>
      </c>
      <c r="D545" s="7">
        <v>108.6</v>
      </c>
      <c r="E545" s="7">
        <v>108.6</v>
      </c>
      <c r="F545" s="7">
        <v>108.6</v>
      </c>
    </row>
    <row r="546" spans="1:6" ht="15.75" outlineLevel="5" x14ac:dyDescent="0.2">
      <c r="A546" s="43" t="s">
        <v>229</v>
      </c>
      <c r="B546" s="43"/>
      <c r="C546" s="21" t="s">
        <v>230</v>
      </c>
      <c r="D546" s="16">
        <f t="shared" ref="D546:F546" si="154">D547</f>
        <v>12241.5</v>
      </c>
      <c r="E546" s="16">
        <f t="shared" si="154"/>
        <v>12241.5</v>
      </c>
      <c r="F546" s="16">
        <f t="shared" si="154"/>
        <v>12241.5</v>
      </c>
    </row>
    <row r="547" spans="1:6" ht="31.5" outlineLevel="7" x14ac:dyDescent="0.2">
      <c r="A547" s="44" t="s">
        <v>229</v>
      </c>
      <c r="B547" s="44" t="s">
        <v>65</v>
      </c>
      <c r="C547" s="22" t="s">
        <v>66</v>
      </c>
      <c r="D547" s="17">
        <f>50+12191.5</f>
        <v>12241.5</v>
      </c>
      <c r="E547" s="17">
        <f t="shared" ref="E547:F547" si="155">50+12191.5</f>
        <v>12241.5</v>
      </c>
      <c r="F547" s="17">
        <f t="shared" si="155"/>
        <v>12241.5</v>
      </c>
    </row>
    <row r="548" spans="1:6" ht="15.75" outlineLevel="5" x14ac:dyDescent="0.2">
      <c r="A548" s="43" t="s">
        <v>87</v>
      </c>
      <c r="B548" s="43"/>
      <c r="C548" s="21" t="s">
        <v>88</v>
      </c>
      <c r="D548" s="16">
        <f>D549</f>
        <v>49384.1</v>
      </c>
      <c r="E548" s="16">
        <f>E549</f>
        <v>49384.1</v>
      </c>
      <c r="F548" s="16">
        <f>F549</f>
        <v>49384.1</v>
      </c>
    </row>
    <row r="549" spans="1:6" ht="31.5" outlineLevel="7" x14ac:dyDescent="0.2">
      <c r="A549" s="44" t="s">
        <v>87</v>
      </c>
      <c r="B549" s="44" t="s">
        <v>65</v>
      </c>
      <c r="C549" s="22" t="s">
        <v>66</v>
      </c>
      <c r="D549" s="17">
        <f>49354.1+30</f>
        <v>49384.1</v>
      </c>
      <c r="E549" s="17">
        <f>49354.1+30</f>
        <v>49384.1</v>
      </c>
      <c r="F549" s="17">
        <f>49354.1+30</f>
        <v>49384.1</v>
      </c>
    </row>
    <row r="550" spans="1:6" ht="31.5" outlineLevel="5" x14ac:dyDescent="0.2">
      <c r="A550" s="43" t="s">
        <v>89</v>
      </c>
      <c r="B550" s="43"/>
      <c r="C550" s="21" t="s">
        <v>10</v>
      </c>
      <c r="D550" s="16">
        <f>D551</f>
        <v>395</v>
      </c>
      <c r="E550" s="16">
        <f>E551</f>
        <v>395</v>
      </c>
      <c r="F550" s="16">
        <f>F551</f>
        <v>395</v>
      </c>
    </row>
    <row r="551" spans="1:6" ht="15.75" outlineLevel="7" x14ac:dyDescent="0.2">
      <c r="A551" s="44" t="s">
        <v>89</v>
      </c>
      <c r="B551" s="44" t="s">
        <v>15</v>
      </c>
      <c r="C551" s="22" t="s">
        <v>16</v>
      </c>
      <c r="D551" s="17">
        <v>395</v>
      </c>
      <c r="E551" s="17">
        <v>395</v>
      </c>
      <c r="F551" s="17">
        <v>395</v>
      </c>
    </row>
    <row r="552" spans="1:6" ht="15.75" outlineLevel="5" x14ac:dyDescent="0.2">
      <c r="A552" s="43" t="s">
        <v>90</v>
      </c>
      <c r="B552" s="43"/>
      <c r="C552" s="21" t="s">
        <v>91</v>
      </c>
      <c r="D552" s="16">
        <f>D553</f>
        <v>281</v>
      </c>
      <c r="E552" s="16">
        <f>E553</f>
        <v>281</v>
      </c>
      <c r="F552" s="16">
        <f>F553</f>
        <v>281</v>
      </c>
    </row>
    <row r="553" spans="1:6" ht="31.5" outlineLevel="7" x14ac:dyDescent="0.2">
      <c r="A553" s="44" t="s">
        <v>90</v>
      </c>
      <c r="B553" s="44" t="s">
        <v>7</v>
      </c>
      <c r="C553" s="22" t="s">
        <v>8</v>
      </c>
      <c r="D553" s="17">
        <v>281</v>
      </c>
      <c r="E553" s="17">
        <v>281</v>
      </c>
      <c r="F553" s="17">
        <v>281</v>
      </c>
    </row>
    <row r="554" spans="1:6" ht="20.25" outlineLevel="7" x14ac:dyDescent="0.2">
      <c r="A554" s="47"/>
      <c r="B554" s="47"/>
      <c r="C554" s="74" t="s">
        <v>584</v>
      </c>
      <c r="D554" s="16">
        <f>D491+D469+D441+D400+D270+D239+D174+D86+D11</f>
        <v>4709481.8999732435</v>
      </c>
      <c r="E554" s="16">
        <f>E491+E469+E441+E400+E270+E239+E174+E86+E11</f>
        <v>3499750.3216240546</v>
      </c>
      <c r="F554" s="16">
        <f>F491+F469+F441+F400+F270+F239+F174+F86+F11</f>
        <v>3373729.219334865</v>
      </c>
    </row>
    <row r="555" spans="1:6" ht="15.75" outlineLevel="7" x14ac:dyDescent="0.2">
      <c r="A555" s="44"/>
      <c r="B555" s="44"/>
      <c r="C555" s="22"/>
      <c r="D555" s="17"/>
      <c r="E555" s="17"/>
      <c r="F555" s="17"/>
    </row>
    <row r="556" spans="1:6" ht="15.75" outlineLevel="2" x14ac:dyDescent="0.2">
      <c r="A556" s="43" t="s">
        <v>0</v>
      </c>
      <c r="B556" s="43"/>
      <c r="C556" s="21" t="s">
        <v>1</v>
      </c>
      <c r="D556" s="16">
        <f>D557+D559+D561+D564+D567</f>
        <v>23179.800000000003</v>
      </c>
      <c r="E556" s="16">
        <f>E557+E559+E561+E564+E567</f>
        <v>23801.799999999996</v>
      </c>
      <c r="F556" s="16">
        <f>F557+F559+F561+F564+F567</f>
        <v>24998.400000000001</v>
      </c>
    </row>
    <row r="557" spans="1:6" ht="31.5" outlineLevel="3" x14ac:dyDescent="0.2">
      <c r="A557" s="43" t="s">
        <v>21</v>
      </c>
      <c r="B557" s="43"/>
      <c r="C557" s="21" t="s">
        <v>413</v>
      </c>
      <c r="D557" s="16">
        <f>D558</f>
        <v>3882.9</v>
      </c>
      <c r="E557" s="16">
        <f>E558</f>
        <v>4038.4</v>
      </c>
      <c r="F557" s="16">
        <f>F558</f>
        <v>4724.5</v>
      </c>
    </row>
    <row r="558" spans="1:6" ht="47.25" outlineLevel="7" x14ac:dyDescent="0.2">
      <c r="A558" s="44" t="s">
        <v>21</v>
      </c>
      <c r="B558" s="44" t="s">
        <v>4</v>
      </c>
      <c r="C558" s="22" t="s">
        <v>5</v>
      </c>
      <c r="D558" s="7">
        <v>3882.9</v>
      </c>
      <c r="E558" s="7">
        <v>4038.4</v>
      </c>
      <c r="F558" s="7">
        <v>4724.5</v>
      </c>
    </row>
    <row r="559" spans="1:6" ht="18" customHeight="1" outlineLevel="3" x14ac:dyDescent="0.2">
      <c r="A559" s="43" t="s">
        <v>2</v>
      </c>
      <c r="B559" s="43"/>
      <c r="C559" s="21" t="s">
        <v>3</v>
      </c>
      <c r="D559" s="16">
        <f t="shared" ref="D559:F559" si="156">D560</f>
        <v>2387.6</v>
      </c>
      <c r="E559" s="16">
        <f t="shared" si="156"/>
        <v>2483.1</v>
      </c>
      <c r="F559" s="16">
        <f t="shared" si="156"/>
        <v>2582.4</v>
      </c>
    </row>
    <row r="560" spans="1:6" ht="47.25" outlineLevel="7" x14ac:dyDescent="0.2">
      <c r="A560" s="44" t="s">
        <v>2</v>
      </c>
      <c r="B560" s="44" t="s">
        <v>4</v>
      </c>
      <c r="C560" s="22" t="s">
        <v>5</v>
      </c>
      <c r="D560" s="17">
        <v>2387.6</v>
      </c>
      <c r="E560" s="17">
        <v>2483.1</v>
      </c>
      <c r="F560" s="17">
        <v>2582.4</v>
      </c>
    </row>
    <row r="561" spans="1:6" ht="15.75" outlineLevel="3" x14ac:dyDescent="0.2">
      <c r="A561" s="43" t="s">
        <v>6</v>
      </c>
      <c r="B561" s="43"/>
      <c r="C561" s="21" t="s">
        <v>37</v>
      </c>
      <c r="D561" s="16">
        <f>D562+D563</f>
        <v>12108.900000000001</v>
      </c>
      <c r="E561" s="16">
        <f t="shared" ref="E561:F561" si="157">E562+E563</f>
        <v>12521.3</v>
      </c>
      <c r="F561" s="16">
        <f t="shared" si="157"/>
        <v>12932.5</v>
      </c>
    </row>
    <row r="562" spans="1:6" ht="47.25" outlineLevel="7" x14ac:dyDescent="0.2">
      <c r="A562" s="44" t="s">
        <v>6</v>
      </c>
      <c r="B562" s="44" t="s">
        <v>4</v>
      </c>
      <c r="C562" s="22" t="s">
        <v>5</v>
      </c>
      <c r="D562" s="7">
        <f>6054+4357.2</f>
        <v>10411.200000000001</v>
      </c>
      <c r="E562" s="7">
        <f>6296.1+4531.5</f>
        <v>10827.6</v>
      </c>
      <c r="F562" s="7">
        <f>6548+4712.8</f>
        <v>11260.8</v>
      </c>
    </row>
    <row r="563" spans="1:6" ht="31.5" outlineLevel="7" x14ac:dyDescent="0.2">
      <c r="A563" s="44" t="s">
        <v>6</v>
      </c>
      <c r="B563" s="44" t="s">
        <v>7</v>
      </c>
      <c r="C563" s="22" t="s">
        <v>8</v>
      </c>
      <c r="D563" s="7">
        <f>674.4+70+933.3+20</f>
        <v>1697.6999999999998</v>
      </c>
      <c r="E563" s="7">
        <f>674.4+70+929.3+20</f>
        <v>1693.6999999999998</v>
      </c>
      <c r="F563" s="7">
        <f>674.4+70+907.3+20</f>
        <v>1671.6999999999998</v>
      </c>
    </row>
    <row r="564" spans="1:6" ht="15.75" outlineLevel="3" x14ac:dyDescent="0.2">
      <c r="A564" s="43" t="s">
        <v>17</v>
      </c>
      <c r="B564" s="43"/>
      <c r="C564" s="21" t="s">
        <v>18</v>
      </c>
      <c r="D564" s="16">
        <f>D565+D566</f>
        <v>4656.3999999999996</v>
      </c>
      <c r="E564" s="16">
        <f t="shared" ref="E564:F564" si="158">E565+E566</f>
        <v>4628.3999999999996</v>
      </c>
      <c r="F564" s="16">
        <f t="shared" si="158"/>
        <v>4628.3999999999996</v>
      </c>
    </row>
    <row r="565" spans="1:6" ht="47.25" outlineLevel="7" x14ac:dyDescent="0.2">
      <c r="A565" s="44" t="s">
        <v>17</v>
      </c>
      <c r="B565" s="44" t="s">
        <v>4</v>
      </c>
      <c r="C565" s="22" t="s">
        <v>5</v>
      </c>
      <c r="D565" s="7">
        <v>4628.3999999999996</v>
      </c>
      <c r="E565" s="7">
        <v>4628.3999999999996</v>
      </c>
      <c r="F565" s="7">
        <v>4628.3999999999996</v>
      </c>
    </row>
    <row r="566" spans="1:6" ht="31.5" outlineLevel="7" x14ac:dyDescent="0.2">
      <c r="A566" s="44" t="s">
        <v>17</v>
      </c>
      <c r="B566" s="44" t="s">
        <v>7</v>
      </c>
      <c r="C566" s="22" t="s">
        <v>8</v>
      </c>
      <c r="D566" s="7">
        <v>28</v>
      </c>
      <c r="E566" s="7"/>
      <c r="F566" s="7"/>
    </row>
    <row r="567" spans="1:6" ht="31.5" outlineLevel="3" x14ac:dyDescent="0.2">
      <c r="A567" s="43" t="s">
        <v>9</v>
      </c>
      <c r="B567" s="43"/>
      <c r="C567" s="21" t="s">
        <v>10</v>
      </c>
      <c r="D567" s="16">
        <f>D568</f>
        <v>144</v>
      </c>
      <c r="E567" s="16">
        <f>E568</f>
        <v>130.6</v>
      </c>
      <c r="F567" s="16">
        <f>F568</f>
        <v>130.6</v>
      </c>
    </row>
    <row r="568" spans="1:6" ht="31.5" outlineLevel="7" x14ac:dyDescent="0.2">
      <c r="A568" s="44" t="s">
        <v>9</v>
      </c>
      <c r="B568" s="44" t="s">
        <v>7</v>
      </c>
      <c r="C568" s="22" t="s">
        <v>8</v>
      </c>
      <c r="D568" s="17">
        <f>25+119</f>
        <v>144</v>
      </c>
      <c r="E568" s="17">
        <f>25+105.6</f>
        <v>130.6</v>
      </c>
      <c r="F568" s="17">
        <f>25+105.6</f>
        <v>130.6</v>
      </c>
    </row>
    <row r="569" spans="1:6" ht="31.5" outlineLevel="2" x14ac:dyDescent="0.2">
      <c r="A569" s="43" t="s">
        <v>11</v>
      </c>
      <c r="B569" s="43"/>
      <c r="C569" s="21" t="s">
        <v>12</v>
      </c>
      <c r="D569" s="16">
        <f>D570+D574+D576+D572+D578+D580</f>
        <v>52278.6</v>
      </c>
      <c r="E569" s="16">
        <f t="shared" ref="E569:F569" si="159">E570+E574+E576+E572+E578+E580</f>
        <v>60932.9</v>
      </c>
      <c r="F569" s="16">
        <f t="shared" si="159"/>
        <v>138439.53999999998</v>
      </c>
    </row>
    <row r="570" spans="1:6" ht="32.25" customHeight="1" outlineLevel="3" x14ac:dyDescent="0.2">
      <c r="A570" s="43" t="s">
        <v>13</v>
      </c>
      <c r="B570" s="43"/>
      <c r="C570" s="21" t="s">
        <v>14</v>
      </c>
      <c r="D570" s="16">
        <f t="shared" ref="D570:F570" si="160">D571</f>
        <v>1095</v>
      </c>
      <c r="E570" s="16">
        <f t="shared" si="160"/>
        <v>1095</v>
      </c>
      <c r="F570" s="16">
        <f t="shared" si="160"/>
        <v>1095</v>
      </c>
    </row>
    <row r="571" spans="1:6" ht="31.5" outlineLevel="7" x14ac:dyDescent="0.2">
      <c r="A571" s="44" t="s">
        <v>13</v>
      </c>
      <c r="B571" s="44" t="s">
        <v>7</v>
      </c>
      <c r="C571" s="22" t="s">
        <v>8</v>
      </c>
      <c r="D571" s="17">
        <f>42+1053</f>
        <v>1095</v>
      </c>
      <c r="E571" s="17">
        <f>42+1053</f>
        <v>1095</v>
      </c>
      <c r="F571" s="17">
        <f>42+1053</f>
        <v>1095</v>
      </c>
    </row>
    <row r="572" spans="1:6" ht="15.75" outlineLevel="7" x14ac:dyDescent="0.2">
      <c r="A572" s="43" t="s">
        <v>48</v>
      </c>
      <c r="B572" s="43"/>
      <c r="C572" s="21" t="s">
        <v>461</v>
      </c>
      <c r="D572" s="16">
        <f>D573</f>
        <v>10000</v>
      </c>
      <c r="E572" s="16">
        <f t="shared" ref="E572:F572" si="161">E573</f>
        <v>1000</v>
      </c>
      <c r="F572" s="16">
        <f t="shared" si="161"/>
        <v>1000</v>
      </c>
    </row>
    <row r="573" spans="1:6" ht="15.75" outlineLevel="7" x14ac:dyDescent="0.2">
      <c r="A573" s="44" t="s">
        <v>48</v>
      </c>
      <c r="B573" s="44" t="s">
        <v>15</v>
      </c>
      <c r="C573" s="22" t="s">
        <v>16</v>
      </c>
      <c r="D573" s="17">
        <v>10000</v>
      </c>
      <c r="E573" s="17">
        <v>1000</v>
      </c>
      <c r="F573" s="17">
        <v>1000</v>
      </c>
    </row>
    <row r="574" spans="1:6" ht="47.25" outlineLevel="3" x14ac:dyDescent="0.2">
      <c r="A574" s="43" t="s">
        <v>400</v>
      </c>
      <c r="B574" s="43"/>
      <c r="C574" s="21" t="s">
        <v>601</v>
      </c>
      <c r="D574" s="16">
        <f>D575</f>
        <v>40633.5</v>
      </c>
      <c r="E574" s="16">
        <f>E575</f>
        <v>10650</v>
      </c>
      <c r="F574" s="16">
        <f>F575</f>
        <v>20326</v>
      </c>
    </row>
    <row r="575" spans="1:6" ht="15.75" outlineLevel="7" x14ac:dyDescent="0.2">
      <c r="A575" s="44" t="s">
        <v>400</v>
      </c>
      <c r="B575" s="44" t="s">
        <v>15</v>
      </c>
      <c r="C575" s="22" t="s">
        <v>16</v>
      </c>
      <c r="D575" s="17">
        <v>40633.5</v>
      </c>
      <c r="E575" s="7">
        <v>10650</v>
      </c>
      <c r="F575" s="7">
        <v>20326</v>
      </c>
    </row>
    <row r="576" spans="1:6" ht="15.75" outlineLevel="3" x14ac:dyDescent="0.2">
      <c r="A576" s="43" t="s">
        <v>401</v>
      </c>
      <c r="B576" s="43"/>
      <c r="C576" s="21" t="s">
        <v>402</v>
      </c>
      <c r="D576" s="16"/>
      <c r="E576" s="16">
        <f>E577</f>
        <v>48187.9</v>
      </c>
      <c r="F576" s="6">
        <f>F577</f>
        <v>100259.54</v>
      </c>
    </row>
    <row r="577" spans="1:6" ht="15.75" outlineLevel="7" x14ac:dyDescent="0.2">
      <c r="A577" s="44" t="s">
        <v>401</v>
      </c>
      <c r="B577" s="44" t="s">
        <v>15</v>
      </c>
      <c r="C577" s="22" t="s">
        <v>16</v>
      </c>
      <c r="D577" s="17"/>
      <c r="E577" s="7">
        <v>48187.9</v>
      </c>
      <c r="F577" s="7">
        <v>100259.54</v>
      </c>
    </row>
    <row r="578" spans="1:6" ht="39" customHeight="1" outlineLevel="7" x14ac:dyDescent="0.2">
      <c r="A578" s="45" t="s">
        <v>455</v>
      </c>
      <c r="B578" s="45"/>
      <c r="C578" s="10" t="s">
        <v>620</v>
      </c>
      <c r="D578" s="6"/>
      <c r="E578" s="6"/>
      <c r="F578" s="6">
        <f t="shared" ref="F578" si="162">F579</f>
        <v>5000</v>
      </c>
    </row>
    <row r="579" spans="1:6" ht="16.5" customHeight="1" outlineLevel="7" x14ac:dyDescent="0.2">
      <c r="A579" s="46" t="s">
        <v>455</v>
      </c>
      <c r="B579" s="46" t="s">
        <v>15</v>
      </c>
      <c r="C579" s="11" t="s">
        <v>16</v>
      </c>
      <c r="D579" s="7"/>
      <c r="E579" s="7"/>
      <c r="F579" s="7">
        <v>5000</v>
      </c>
    </row>
    <row r="580" spans="1:6" ht="16.5" customHeight="1" outlineLevel="7" x14ac:dyDescent="0.2">
      <c r="A580" s="45" t="s">
        <v>719</v>
      </c>
      <c r="B580" s="45"/>
      <c r="C580" s="10" t="s">
        <v>762</v>
      </c>
      <c r="D580" s="6">
        <f t="shared" ref="D580:F580" si="163">D581</f>
        <v>550.1</v>
      </c>
      <c r="E580" s="6"/>
      <c r="F580" s="6">
        <f t="shared" si="163"/>
        <v>10759</v>
      </c>
    </row>
    <row r="581" spans="1:6" ht="16.5" customHeight="1" outlineLevel="7" x14ac:dyDescent="0.2">
      <c r="A581" s="46" t="s">
        <v>719</v>
      </c>
      <c r="B581" s="46" t="s">
        <v>15</v>
      </c>
      <c r="C581" s="11" t="s">
        <v>16</v>
      </c>
      <c r="D581" s="7">
        <v>550.1</v>
      </c>
      <c r="E581" s="7"/>
      <c r="F581" s="7">
        <v>10759</v>
      </c>
    </row>
    <row r="582" spans="1:6" ht="15.75" x14ac:dyDescent="0.2">
      <c r="A582" s="48"/>
      <c r="B582" s="48"/>
      <c r="C582" s="75" t="s">
        <v>585</v>
      </c>
      <c r="D582" s="76">
        <f>D569+D556</f>
        <v>75458.399999999994</v>
      </c>
      <c r="E582" s="76">
        <f>E569+E556</f>
        <v>84734.7</v>
      </c>
      <c r="F582" s="76">
        <f>F569+F556</f>
        <v>163437.93999999997</v>
      </c>
    </row>
    <row r="583" spans="1:6" ht="24" customHeight="1" x14ac:dyDescent="0.2">
      <c r="A583" s="189" t="s">
        <v>408</v>
      </c>
      <c r="B583" s="190"/>
      <c r="C583" s="191"/>
      <c r="D583" s="76">
        <f>D582+D554</f>
        <v>4784940.2999732438</v>
      </c>
      <c r="E583" s="76">
        <f>E582+E554</f>
        <v>3584485.0216240548</v>
      </c>
      <c r="F583" s="76">
        <f>F582+F554</f>
        <v>3537167.1593348649</v>
      </c>
    </row>
    <row r="584" spans="1:6" x14ac:dyDescent="0.2">
      <c r="D584" s="102"/>
      <c r="E584" s="102"/>
      <c r="F584" s="102"/>
    </row>
    <row r="585" spans="1:6" hidden="1" x14ac:dyDescent="0.2">
      <c r="D585" s="102"/>
      <c r="E585" s="102"/>
      <c r="F585" s="102"/>
    </row>
  </sheetData>
  <mergeCells count="4">
    <mergeCell ref="A1:B1"/>
    <mergeCell ref="A583:C583"/>
    <mergeCell ref="A6:F6"/>
    <mergeCell ref="A7:F7"/>
  </mergeCells>
  <pageMargins left="0.98425196850393704" right="0.39370078740157483" top="0.39370078740157483" bottom="0.39370078740157483" header="0.31496062992125984" footer="0.31496062992125984"/>
  <pageSetup paperSize="9" scale="54" fitToHeight="0" orientation="portrait" r:id="rId1"/>
  <headerFooter differentFirst="1">
    <oddHeader xml:space="preserve">&amp;C&amp;P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1072"/>
  <sheetViews>
    <sheetView showGridLines="0" zoomScale="90" zoomScaleNormal="90" workbookViewId="0">
      <pane ySplit="11" topLeftCell="A272" activePane="bottomLeft" state="frozen"/>
      <selection activeCell="A94" sqref="A94"/>
      <selection pane="bottomLeft" activeCell="E272" sqref="E272"/>
    </sheetView>
  </sheetViews>
  <sheetFormatPr defaultRowHeight="12.75" outlineLevelRow="7" x14ac:dyDescent="0.2"/>
  <cols>
    <col min="1" max="1" width="10.85546875" style="51" customWidth="1"/>
    <col min="2" max="2" width="13.140625" style="51" customWidth="1"/>
    <col min="3" max="3" width="17.85546875" style="51" customWidth="1"/>
    <col min="4" max="4" width="10.28515625" style="51" customWidth="1"/>
    <col min="5" max="5" width="99.5703125" style="56" customWidth="1"/>
    <col min="6" max="6" width="18.140625" style="60" customWidth="1"/>
    <col min="7" max="7" width="17.85546875" style="60" customWidth="1"/>
    <col min="8" max="8" width="17.28515625" style="60" customWidth="1"/>
    <col min="9" max="16384" width="9.140625" style="60"/>
  </cols>
  <sheetData>
    <row r="1" spans="1:8" s="58" customFormat="1" ht="15.75" x14ac:dyDescent="0.2">
      <c r="A1" s="193"/>
      <c r="B1" s="193"/>
      <c r="C1" s="193"/>
      <c r="D1" s="193"/>
      <c r="E1" s="52"/>
      <c r="G1" s="1" t="s">
        <v>697</v>
      </c>
    </row>
    <row r="2" spans="1:8" s="58" customFormat="1" ht="15.75" x14ac:dyDescent="0.2">
      <c r="A2" s="165"/>
      <c r="B2" s="165"/>
      <c r="C2" s="165"/>
      <c r="D2" s="165"/>
      <c r="E2" s="52"/>
      <c r="G2" s="2" t="s">
        <v>456</v>
      </c>
    </row>
    <row r="3" spans="1:8" s="58" customFormat="1" ht="15.75" x14ac:dyDescent="0.2">
      <c r="A3" s="165"/>
      <c r="B3" s="165"/>
      <c r="C3" s="165"/>
      <c r="D3" s="165"/>
      <c r="E3" s="52"/>
      <c r="G3" s="3" t="s">
        <v>457</v>
      </c>
    </row>
    <row r="4" spans="1:8" s="58" customFormat="1" ht="15.75" x14ac:dyDescent="0.2">
      <c r="A4" s="165"/>
      <c r="B4" s="165"/>
      <c r="C4" s="165"/>
      <c r="D4" s="165"/>
      <c r="E4" s="52"/>
      <c r="G4" s="3" t="s">
        <v>915</v>
      </c>
    </row>
    <row r="5" spans="1:8" s="58" customFormat="1" ht="15.75" x14ac:dyDescent="0.2">
      <c r="A5" s="165"/>
      <c r="B5" s="165"/>
      <c r="C5" s="165"/>
      <c r="D5" s="165"/>
      <c r="E5" s="52"/>
      <c r="G5" s="3"/>
    </row>
    <row r="6" spans="1:8" s="58" customFormat="1" ht="15.75" customHeight="1" x14ac:dyDescent="0.2">
      <c r="A6" s="204" t="s">
        <v>700</v>
      </c>
      <c r="B6" s="204"/>
      <c r="C6" s="204"/>
      <c r="D6" s="204"/>
      <c r="E6" s="204"/>
      <c r="F6" s="204"/>
      <c r="G6" s="204"/>
      <c r="H6" s="204"/>
    </row>
    <row r="7" spans="1:8" s="58" customFormat="1" ht="15.75" x14ac:dyDescent="0.2">
      <c r="A7" s="204"/>
      <c r="B7" s="204"/>
      <c r="C7" s="204"/>
      <c r="D7" s="204"/>
      <c r="E7" s="204"/>
      <c r="F7" s="204"/>
      <c r="G7" s="204"/>
      <c r="H7" s="204"/>
    </row>
    <row r="8" spans="1:8" s="58" customFormat="1" ht="15.75" x14ac:dyDescent="0.2">
      <c r="A8" s="194"/>
      <c r="B8" s="194"/>
      <c r="C8" s="194"/>
      <c r="D8" s="194"/>
      <c r="E8" s="52"/>
      <c r="H8" s="94" t="s">
        <v>701</v>
      </c>
    </row>
    <row r="9" spans="1:8" s="58" customFormat="1" ht="30" customHeight="1" x14ac:dyDescent="0.2">
      <c r="A9" s="195" t="s">
        <v>462</v>
      </c>
      <c r="B9" s="196" t="s">
        <v>463</v>
      </c>
      <c r="C9" s="196"/>
      <c r="D9" s="196"/>
      <c r="E9" s="197" t="s">
        <v>403</v>
      </c>
      <c r="F9" s="202" t="s">
        <v>702</v>
      </c>
      <c r="G9" s="202" t="s">
        <v>703</v>
      </c>
      <c r="H9" s="201" t="s">
        <v>704</v>
      </c>
    </row>
    <row r="10" spans="1:8" s="59" customFormat="1" ht="28.5" x14ac:dyDescent="0.2">
      <c r="A10" s="195"/>
      <c r="B10" s="166" t="s">
        <v>464</v>
      </c>
      <c r="C10" s="5" t="s">
        <v>446</v>
      </c>
      <c r="D10" s="5" t="s">
        <v>447</v>
      </c>
      <c r="E10" s="197"/>
      <c r="F10" s="203"/>
      <c r="G10" s="203"/>
      <c r="H10" s="201"/>
    </row>
    <row r="11" spans="1:8" s="59" customFormat="1" ht="14.25" x14ac:dyDescent="0.2">
      <c r="A11" s="4" t="s">
        <v>404</v>
      </c>
      <c r="B11" s="4" t="s">
        <v>405</v>
      </c>
      <c r="C11" s="4" t="s">
        <v>465</v>
      </c>
      <c r="D11" s="4" t="s">
        <v>406</v>
      </c>
      <c r="E11" s="167">
        <v>5</v>
      </c>
      <c r="F11" s="4" t="s">
        <v>407</v>
      </c>
      <c r="G11" s="4" t="s">
        <v>939</v>
      </c>
      <c r="H11" s="4" t="s">
        <v>940</v>
      </c>
    </row>
    <row r="12" spans="1:8" ht="31.5" x14ac:dyDescent="0.2">
      <c r="A12" s="45" t="s">
        <v>466</v>
      </c>
      <c r="B12" s="45"/>
      <c r="C12" s="45"/>
      <c r="D12" s="45"/>
      <c r="E12" s="10" t="s">
        <v>467</v>
      </c>
      <c r="F12" s="6">
        <f>F13+F27</f>
        <v>9253</v>
      </c>
      <c r="G12" s="6">
        <f t="shared" ref="G12:H12" si="0">G13+G27</f>
        <v>9590.6</v>
      </c>
      <c r="H12" s="6">
        <f t="shared" si="0"/>
        <v>9941.7999999999993</v>
      </c>
    </row>
    <row r="13" spans="1:8" ht="15.75" x14ac:dyDescent="0.2">
      <c r="A13" s="45" t="s">
        <v>466</v>
      </c>
      <c r="B13" s="45" t="s">
        <v>468</v>
      </c>
      <c r="C13" s="45"/>
      <c r="D13" s="45"/>
      <c r="E13" s="53" t="s">
        <v>469</v>
      </c>
      <c r="F13" s="6">
        <f>F14+F23</f>
        <v>9183</v>
      </c>
      <c r="G13" s="6">
        <f t="shared" ref="G13:H13" si="1">G14+G23</f>
        <v>9520.6</v>
      </c>
      <c r="H13" s="6">
        <f t="shared" si="1"/>
        <v>9871.7999999999993</v>
      </c>
    </row>
    <row r="14" spans="1:8" ht="31.5" outlineLevel="1" x14ac:dyDescent="0.2">
      <c r="A14" s="45" t="s">
        <v>466</v>
      </c>
      <c r="B14" s="45" t="s">
        <v>470</v>
      </c>
      <c r="C14" s="45"/>
      <c r="D14" s="45"/>
      <c r="E14" s="10" t="s">
        <v>471</v>
      </c>
      <c r="F14" s="6">
        <f t="shared" ref="F14:H14" si="2">F15</f>
        <v>9141</v>
      </c>
      <c r="G14" s="6">
        <f t="shared" si="2"/>
        <v>9478.6</v>
      </c>
      <c r="H14" s="6">
        <f t="shared" si="2"/>
        <v>9829.7999999999993</v>
      </c>
    </row>
    <row r="15" spans="1:8" ht="15.75" outlineLevel="2" x14ac:dyDescent="0.2">
      <c r="A15" s="45" t="s">
        <v>466</v>
      </c>
      <c r="B15" s="45" t="s">
        <v>470</v>
      </c>
      <c r="C15" s="45" t="s">
        <v>0</v>
      </c>
      <c r="D15" s="45"/>
      <c r="E15" s="10" t="s">
        <v>1</v>
      </c>
      <c r="F15" s="6">
        <f>F16+F18+F21</f>
        <v>9141</v>
      </c>
      <c r="G15" s="6">
        <f t="shared" ref="G15:H15" si="3">G16+G18+G21</f>
        <v>9478.6</v>
      </c>
      <c r="H15" s="6">
        <f t="shared" si="3"/>
        <v>9829.7999999999993</v>
      </c>
    </row>
    <row r="16" spans="1:8" ht="15.75" outlineLevel="3" x14ac:dyDescent="0.2">
      <c r="A16" s="45" t="s">
        <v>466</v>
      </c>
      <c r="B16" s="45" t="s">
        <v>470</v>
      </c>
      <c r="C16" s="45" t="s">
        <v>2</v>
      </c>
      <c r="D16" s="45"/>
      <c r="E16" s="10" t="s">
        <v>3</v>
      </c>
      <c r="F16" s="6">
        <f t="shared" ref="F16:H16" si="4">F17</f>
        <v>2387.6</v>
      </c>
      <c r="G16" s="6">
        <f t="shared" si="4"/>
        <v>2483.1</v>
      </c>
      <c r="H16" s="6">
        <f t="shared" si="4"/>
        <v>2582.4</v>
      </c>
    </row>
    <row r="17" spans="1:8" ht="47.25" outlineLevel="7" x14ac:dyDescent="0.2">
      <c r="A17" s="46" t="s">
        <v>466</v>
      </c>
      <c r="B17" s="46" t="s">
        <v>470</v>
      </c>
      <c r="C17" s="46" t="s">
        <v>2</v>
      </c>
      <c r="D17" s="46" t="s">
        <v>4</v>
      </c>
      <c r="E17" s="11" t="s">
        <v>5</v>
      </c>
      <c r="F17" s="7">
        <v>2387.6</v>
      </c>
      <c r="G17" s="7">
        <v>2483.1</v>
      </c>
      <c r="H17" s="7">
        <v>2582.4</v>
      </c>
    </row>
    <row r="18" spans="1:8" ht="15.75" outlineLevel="3" x14ac:dyDescent="0.2">
      <c r="A18" s="45" t="s">
        <v>466</v>
      </c>
      <c r="B18" s="45" t="s">
        <v>470</v>
      </c>
      <c r="C18" s="45" t="s">
        <v>6</v>
      </c>
      <c r="D18" s="45"/>
      <c r="E18" s="10" t="s">
        <v>37</v>
      </c>
      <c r="F18" s="6">
        <f>F19+F20</f>
        <v>6728.4</v>
      </c>
      <c r="G18" s="6">
        <f t="shared" ref="G18:H18" si="5">G19+G20</f>
        <v>6970.5</v>
      </c>
      <c r="H18" s="6">
        <f t="shared" si="5"/>
        <v>7222.4</v>
      </c>
    </row>
    <row r="19" spans="1:8" ht="47.25" outlineLevel="7" x14ac:dyDescent="0.2">
      <c r="A19" s="46" t="s">
        <v>466</v>
      </c>
      <c r="B19" s="46" t="s">
        <v>470</v>
      </c>
      <c r="C19" s="46" t="s">
        <v>6</v>
      </c>
      <c r="D19" s="46" t="s">
        <v>4</v>
      </c>
      <c r="E19" s="11" t="s">
        <v>5</v>
      </c>
      <c r="F19" s="7">
        <v>6054</v>
      </c>
      <c r="G19" s="7">
        <v>6296.1</v>
      </c>
      <c r="H19" s="7">
        <v>6548</v>
      </c>
    </row>
    <row r="20" spans="1:8" ht="15.75" outlineLevel="7" x14ac:dyDescent="0.2">
      <c r="A20" s="46" t="s">
        <v>466</v>
      </c>
      <c r="B20" s="46" t="s">
        <v>470</v>
      </c>
      <c r="C20" s="46" t="s">
        <v>6</v>
      </c>
      <c r="D20" s="46" t="s">
        <v>7</v>
      </c>
      <c r="E20" s="11" t="s">
        <v>8</v>
      </c>
      <c r="F20" s="7">
        <v>674.4</v>
      </c>
      <c r="G20" s="7">
        <v>674.4</v>
      </c>
      <c r="H20" s="7">
        <v>674.4</v>
      </c>
    </row>
    <row r="21" spans="1:8" ht="15.75" outlineLevel="3" x14ac:dyDescent="0.2">
      <c r="A21" s="45" t="s">
        <v>466</v>
      </c>
      <c r="B21" s="45" t="s">
        <v>470</v>
      </c>
      <c r="C21" s="45" t="s">
        <v>9</v>
      </c>
      <c r="D21" s="45"/>
      <c r="E21" s="10" t="s">
        <v>10</v>
      </c>
      <c r="F21" s="6">
        <f t="shared" ref="F21:H21" si="6">F22</f>
        <v>25</v>
      </c>
      <c r="G21" s="6">
        <f t="shared" si="6"/>
        <v>25</v>
      </c>
      <c r="H21" s="6">
        <f t="shared" si="6"/>
        <v>25</v>
      </c>
    </row>
    <row r="22" spans="1:8" ht="15.75" outlineLevel="7" x14ac:dyDescent="0.2">
      <c r="A22" s="46" t="s">
        <v>466</v>
      </c>
      <c r="B22" s="46" t="s">
        <v>470</v>
      </c>
      <c r="C22" s="46" t="s">
        <v>9</v>
      </c>
      <c r="D22" s="46" t="s">
        <v>7</v>
      </c>
      <c r="E22" s="11" t="s">
        <v>8</v>
      </c>
      <c r="F22" s="7">
        <v>25</v>
      </c>
      <c r="G22" s="7">
        <v>25</v>
      </c>
      <c r="H22" s="7">
        <v>25</v>
      </c>
    </row>
    <row r="23" spans="1:8" ht="15.75" outlineLevel="1" x14ac:dyDescent="0.2">
      <c r="A23" s="45" t="s">
        <v>466</v>
      </c>
      <c r="B23" s="45" t="s">
        <v>472</v>
      </c>
      <c r="C23" s="45"/>
      <c r="D23" s="45"/>
      <c r="E23" s="10" t="s">
        <v>473</v>
      </c>
      <c r="F23" s="6">
        <f t="shared" ref="F23:F25" si="7">F24</f>
        <v>42</v>
      </c>
      <c r="G23" s="6">
        <f t="shared" ref="G23:G25" si="8">G24</f>
        <v>42</v>
      </c>
      <c r="H23" s="6">
        <f t="shared" ref="H23:H25" si="9">H24</f>
        <v>42</v>
      </c>
    </row>
    <row r="24" spans="1:8" ht="31.5" outlineLevel="2" x14ac:dyDescent="0.2">
      <c r="A24" s="45" t="s">
        <v>466</v>
      </c>
      <c r="B24" s="45" t="s">
        <v>472</v>
      </c>
      <c r="C24" s="45" t="s">
        <v>11</v>
      </c>
      <c r="D24" s="45"/>
      <c r="E24" s="10" t="s">
        <v>12</v>
      </c>
      <c r="F24" s="6">
        <f t="shared" si="7"/>
        <v>42</v>
      </c>
      <c r="G24" s="6">
        <f t="shared" si="8"/>
        <v>42</v>
      </c>
      <c r="H24" s="6">
        <f t="shared" si="9"/>
        <v>42</v>
      </c>
    </row>
    <row r="25" spans="1:8" ht="31.5" outlineLevel="3" x14ac:dyDescent="0.2">
      <c r="A25" s="45" t="s">
        <v>466</v>
      </c>
      <c r="B25" s="45" t="s">
        <v>472</v>
      </c>
      <c r="C25" s="45" t="s">
        <v>13</v>
      </c>
      <c r="D25" s="45"/>
      <c r="E25" s="10" t="s">
        <v>14</v>
      </c>
      <c r="F25" s="6">
        <f t="shared" si="7"/>
        <v>42</v>
      </c>
      <c r="G25" s="6">
        <f t="shared" si="8"/>
        <v>42</v>
      </c>
      <c r="H25" s="6">
        <f t="shared" si="9"/>
        <v>42</v>
      </c>
    </row>
    <row r="26" spans="1:8" ht="15.75" outlineLevel="7" x14ac:dyDescent="0.2">
      <c r="A26" s="46" t="s">
        <v>466</v>
      </c>
      <c r="B26" s="46" t="s">
        <v>472</v>
      </c>
      <c r="C26" s="46" t="s">
        <v>13</v>
      </c>
      <c r="D26" s="46" t="s">
        <v>7</v>
      </c>
      <c r="E26" s="11" t="s">
        <v>8</v>
      </c>
      <c r="F26" s="7">
        <v>42</v>
      </c>
      <c r="G26" s="7">
        <v>42</v>
      </c>
      <c r="H26" s="7">
        <v>42</v>
      </c>
    </row>
    <row r="27" spans="1:8" ht="15.75" outlineLevel="7" x14ac:dyDescent="0.2">
      <c r="A27" s="45" t="s">
        <v>466</v>
      </c>
      <c r="B27" s="45" t="s">
        <v>474</v>
      </c>
      <c r="C27" s="46"/>
      <c r="D27" s="46"/>
      <c r="E27" s="53" t="s">
        <v>475</v>
      </c>
      <c r="F27" s="6">
        <f t="shared" ref="F27:F30" si="10">F28</f>
        <v>70</v>
      </c>
      <c r="G27" s="6">
        <f t="shared" ref="G27:G30" si="11">G28</f>
        <v>70</v>
      </c>
      <c r="H27" s="6">
        <f t="shared" ref="H27:H30" si="12">H28</f>
        <v>70</v>
      </c>
    </row>
    <row r="28" spans="1:8" ht="15.75" outlineLevel="1" x14ac:dyDescent="0.2">
      <c r="A28" s="45" t="s">
        <v>466</v>
      </c>
      <c r="B28" s="45" t="s">
        <v>476</v>
      </c>
      <c r="C28" s="45"/>
      <c r="D28" s="45"/>
      <c r="E28" s="10" t="s">
        <v>477</v>
      </c>
      <c r="F28" s="6">
        <f t="shared" si="10"/>
        <v>70</v>
      </c>
      <c r="G28" s="6">
        <f t="shared" si="11"/>
        <v>70</v>
      </c>
      <c r="H28" s="6">
        <f t="shared" si="12"/>
        <v>70</v>
      </c>
    </row>
    <row r="29" spans="1:8" ht="15.75" outlineLevel="2" x14ac:dyDescent="0.2">
      <c r="A29" s="45" t="s">
        <v>466</v>
      </c>
      <c r="B29" s="45" t="s">
        <v>476</v>
      </c>
      <c r="C29" s="45" t="s">
        <v>0</v>
      </c>
      <c r="D29" s="45"/>
      <c r="E29" s="10" t="s">
        <v>1</v>
      </c>
      <c r="F29" s="6">
        <f t="shared" si="10"/>
        <v>70</v>
      </c>
      <c r="G29" s="6">
        <f t="shared" si="11"/>
        <v>70</v>
      </c>
      <c r="H29" s="6">
        <f t="shared" si="12"/>
        <v>70</v>
      </c>
    </row>
    <row r="30" spans="1:8" ht="15.75" outlineLevel="3" x14ac:dyDescent="0.2">
      <c r="A30" s="45" t="s">
        <v>466</v>
      </c>
      <c r="B30" s="45" t="s">
        <v>476</v>
      </c>
      <c r="C30" s="45" t="s">
        <v>6</v>
      </c>
      <c r="D30" s="45"/>
      <c r="E30" s="10" t="s">
        <v>37</v>
      </c>
      <c r="F30" s="6">
        <f t="shared" si="10"/>
        <v>70</v>
      </c>
      <c r="G30" s="6">
        <f t="shared" si="11"/>
        <v>70</v>
      </c>
      <c r="H30" s="6">
        <f t="shared" si="12"/>
        <v>70</v>
      </c>
    </row>
    <row r="31" spans="1:8" ht="15.75" outlineLevel="7" x14ac:dyDescent="0.2">
      <c r="A31" s="46" t="s">
        <v>466</v>
      </c>
      <c r="B31" s="46" t="s">
        <v>476</v>
      </c>
      <c r="C31" s="46" t="s">
        <v>6</v>
      </c>
      <c r="D31" s="46" t="s">
        <v>7</v>
      </c>
      <c r="E31" s="11" t="s">
        <v>8</v>
      </c>
      <c r="F31" s="7">
        <v>70</v>
      </c>
      <c r="G31" s="7">
        <v>70</v>
      </c>
      <c r="H31" s="7">
        <v>70</v>
      </c>
    </row>
    <row r="32" spans="1:8" ht="15.75" outlineLevel="7" x14ac:dyDescent="0.2">
      <c r="A32" s="46"/>
      <c r="B32" s="46"/>
      <c r="C32" s="46"/>
      <c r="D32" s="46"/>
      <c r="E32" s="11"/>
      <c r="F32" s="7"/>
      <c r="G32" s="7"/>
      <c r="H32" s="7"/>
    </row>
    <row r="33" spans="1:8" ht="15.75" x14ac:dyDescent="0.2">
      <c r="A33" s="45" t="s">
        <v>478</v>
      </c>
      <c r="B33" s="45"/>
      <c r="C33" s="45"/>
      <c r="D33" s="45"/>
      <c r="E33" s="10" t="s">
        <v>479</v>
      </c>
      <c r="F33" s="6">
        <f>F34+F48</f>
        <v>11138.9</v>
      </c>
      <c r="G33" s="6">
        <f>G34+G48</f>
        <v>11267.800000000001</v>
      </c>
      <c r="H33" s="6">
        <f>H34+H48</f>
        <v>11427.1</v>
      </c>
    </row>
    <row r="34" spans="1:8" ht="15.75" x14ac:dyDescent="0.2">
      <c r="A34" s="45" t="s">
        <v>478</v>
      </c>
      <c r="B34" s="45" t="s">
        <v>468</v>
      </c>
      <c r="C34" s="45"/>
      <c r="D34" s="45"/>
      <c r="E34" s="53" t="s">
        <v>469</v>
      </c>
      <c r="F34" s="6">
        <f>F35+F44</f>
        <v>11090.9</v>
      </c>
      <c r="G34" s="6">
        <f>G35+G44</f>
        <v>11247.800000000001</v>
      </c>
      <c r="H34" s="6">
        <f>H35+H44</f>
        <v>11407.1</v>
      </c>
    </row>
    <row r="35" spans="1:8" ht="31.5" outlineLevel="1" x14ac:dyDescent="0.2">
      <c r="A35" s="45" t="s">
        <v>478</v>
      </c>
      <c r="B35" s="45" t="s">
        <v>480</v>
      </c>
      <c r="C35" s="45"/>
      <c r="D35" s="45"/>
      <c r="E35" s="10" t="s">
        <v>481</v>
      </c>
      <c r="F35" s="6">
        <f t="shared" ref="F35:H35" si="13">F36</f>
        <v>10037.9</v>
      </c>
      <c r="G35" s="6">
        <f t="shared" si="13"/>
        <v>10194.800000000001</v>
      </c>
      <c r="H35" s="6">
        <f t="shared" si="13"/>
        <v>10354.1</v>
      </c>
    </row>
    <row r="36" spans="1:8" ht="15.75" outlineLevel="2" x14ac:dyDescent="0.2">
      <c r="A36" s="45" t="s">
        <v>478</v>
      </c>
      <c r="B36" s="45" t="s">
        <v>480</v>
      </c>
      <c r="C36" s="45" t="s">
        <v>0</v>
      </c>
      <c r="D36" s="45"/>
      <c r="E36" s="10" t="s">
        <v>1</v>
      </c>
      <c r="F36" s="6">
        <f>F37+F40+F42</f>
        <v>10037.9</v>
      </c>
      <c r="G36" s="6">
        <f>G37+G40+G42</f>
        <v>10194.800000000001</v>
      </c>
      <c r="H36" s="6">
        <f>H37+H40+H42</f>
        <v>10354.1</v>
      </c>
    </row>
    <row r="37" spans="1:8" ht="15.75" outlineLevel="3" x14ac:dyDescent="0.2">
      <c r="A37" s="45" t="s">
        <v>478</v>
      </c>
      <c r="B37" s="45" t="s">
        <v>480</v>
      </c>
      <c r="C37" s="45" t="s">
        <v>6</v>
      </c>
      <c r="D37" s="45"/>
      <c r="E37" s="10" t="s">
        <v>37</v>
      </c>
      <c r="F37" s="6">
        <f>F38+F39</f>
        <v>5290.5</v>
      </c>
      <c r="G37" s="6">
        <f t="shared" ref="G37:H37" si="14">G38+G39</f>
        <v>5460.8</v>
      </c>
      <c r="H37" s="6">
        <f t="shared" si="14"/>
        <v>5620.1</v>
      </c>
    </row>
    <row r="38" spans="1:8" ht="47.25" outlineLevel="7" x14ac:dyDescent="0.2">
      <c r="A38" s="46" t="s">
        <v>478</v>
      </c>
      <c r="B38" s="46" t="s">
        <v>480</v>
      </c>
      <c r="C38" s="46" t="s">
        <v>6</v>
      </c>
      <c r="D38" s="46" t="s">
        <v>4</v>
      </c>
      <c r="E38" s="11" t="s">
        <v>5</v>
      </c>
      <c r="F38" s="7">
        <v>4357.2</v>
      </c>
      <c r="G38" s="7">
        <v>4531.5</v>
      </c>
      <c r="H38" s="7">
        <v>4712.8</v>
      </c>
    </row>
    <row r="39" spans="1:8" ht="15.75" outlineLevel="7" x14ac:dyDescent="0.2">
      <c r="A39" s="46" t="s">
        <v>478</v>
      </c>
      <c r="B39" s="46" t="s">
        <v>480</v>
      </c>
      <c r="C39" s="46" t="s">
        <v>6</v>
      </c>
      <c r="D39" s="46" t="s">
        <v>7</v>
      </c>
      <c r="E39" s="11" t="s">
        <v>8</v>
      </c>
      <c r="F39" s="7">
        <v>933.3</v>
      </c>
      <c r="G39" s="7">
        <v>929.3</v>
      </c>
      <c r="H39" s="7">
        <v>907.3</v>
      </c>
    </row>
    <row r="40" spans="1:8" ht="15.75" outlineLevel="3" x14ac:dyDescent="0.2">
      <c r="A40" s="45" t="s">
        <v>478</v>
      </c>
      <c r="B40" s="45" t="s">
        <v>480</v>
      </c>
      <c r="C40" s="45" t="s">
        <v>17</v>
      </c>
      <c r="D40" s="45"/>
      <c r="E40" s="10" t="s">
        <v>18</v>
      </c>
      <c r="F40" s="6">
        <f t="shared" ref="F40:H40" si="15">F41</f>
        <v>4628.3999999999996</v>
      </c>
      <c r="G40" s="6">
        <f t="shared" si="15"/>
        <v>4628.3999999999996</v>
      </c>
      <c r="H40" s="6">
        <f t="shared" si="15"/>
        <v>4628.3999999999996</v>
      </c>
    </row>
    <row r="41" spans="1:8" ht="47.25" outlineLevel="7" x14ac:dyDescent="0.2">
      <c r="A41" s="46" t="s">
        <v>478</v>
      </c>
      <c r="B41" s="46" t="s">
        <v>480</v>
      </c>
      <c r="C41" s="46" t="s">
        <v>17</v>
      </c>
      <c r="D41" s="46" t="s">
        <v>4</v>
      </c>
      <c r="E41" s="11" t="s">
        <v>5</v>
      </c>
      <c r="F41" s="7">
        <v>4628.3999999999996</v>
      </c>
      <c r="G41" s="7">
        <v>4628.3999999999996</v>
      </c>
      <c r="H41" s="7">
        <v>4628.3999999999996</v>
      </c>
    </row>
    <row r="42" spans="1:8" ht="15.75" outlineLevel="3" x14ac:dyDescent="0.2">
      <c r="A42" s="45" t="s">
        <v>478</v>
      </c>
      <c r="B42" s="45" t="s">
        <v>480</v>
      </c>
      <c r="C42" s="45" t="s">
        <v>9</v>
      </c>
      <c r="D42" s="45"/>
      <c r="E42" s="10" t="s">
        <v>10</v>
      </c>
      <c r="F42" s="6">
        <f t="shared" ref="F42:H42" si="16">F43</f>
        <v>119</v>
      </c>
      <c r="G42" s="6">
        <f t="shared" si="16"/>
        <v>105.6</v>
      </c>
      <c r="H42" s="6">
        <f t="shared" si="16"/>
        <v>105.6</v>
      </c>
    </row>
    <row r="43" spans="1:8" ht="15.75" outlineLevel="7" x14ac:dyDescent="0.2">
      <c r="A43" s="46" t="s">
        <v>478</v>
      </c>
      <c r="B43" s="46" t="s">
        <v>480</v>
      </c>
      <c r="C43" s="46" t="s">
        <v>9</v>
      </c>
      <c r="D43" s="46" t="s">
        <v>7</v>
      </c>
      <c r="E43" s="11" t="s">
        <v>8</v>
      </c>
      <c r="F43" s="7">
        <v>119</v>
      </c>
      <c r="G43" s="7">
        <v>105.6</v>
      </c>
      <c r="H43" s="7">
        <v>105.6</v>
      </c>
    </row>
    <row r="44" spans="1:8" ht="15.75" outlineLevel="1" x14ac:dyDescent="0.2">
      <c r="A44" s="45" t="s">
        <v>478</v>
      </c>
      <c r="B44" s="45" t="s">
        <v>472</v>
      </c>
      <c r="C44" s="45"/>
      <c r="D44" s="45"/>
      <c r="E44" s="10" t="s">
        <v>473</v>
      </c>
      <c r="F44" s="6">
        <f t="shared" ref="F44:F46" si="17">F45</f>
        <v>1053</v>
      </c>
      <c r="G44" s="6">
        <f t="shared" ref="G44:G46" si="18">G45</f>
        <v>1053</v>
      </c>
      <c r="H44" s="6">
        <f t="shared" ref="H44:H46" si="19">H45</f>
        <v>1053</v>
      </c>
    </row>
    <row r="45" spans="1:8" ht="31.5" outlineLevel="2" x14ac:dyDescent="0.2">
      <c r="A45" s="45" t="s">
        <v>478</v>
      </c>
      <c r="B45" s="45" t="s">
        <v>472</v>
      </c>
      <c r="C45" s="45" t="s">
        <v>11</v>
      </c>
      <c r="D45" s="45"/>
      <c r="E45" s="10" t="s">
        <v>12</v>
      </c>
      <c r="F45" s="6">
        <f t="shared" si="17"/>
        <v>1053</v>
      </c>
      <c r="G45" s="6">
        <f t="shared" si="18"/>
        <v>1053</v>
      </c>
      <c r="H45" s="6">
        <f t="shared" si="19"/>
        <v>1053</v>
      </c>
    </row>
    <row r="46" spans="1:8" ht="31.5" outlineLevel="3" x14ac:dyDescent="0.2">
      <c r="A46" s="45" t="s">
        <v>478</v>
      </c>
      <c r="B46" s="45" t="s">
        <v>472</v>
      </c>
      <c r="C46" s="45" t="s">
        <v>13</v>
      </c>
      <c r="D46" s="45"/>
      <c r="E46" s="10" t="s">
        <v>14</v>
      </c>
      <c r="F46" s="6">
        <f t="shared" si="17"/>
        <v>1053</v>
      </c>
      <c r="G46" s="6">
        <f t="shared" si="18"/>
        <v>1053</v>
      </c>
      <c r="H46" s="6">
        <f t="shared" si="19"/>
        <v>1053</v>
      </c>
    </row>
    <row r="47" spans="1:8" ht="15.75" outlineLevel="7" x14ac:dyDescent="0.2">
      <c r="A47" s="46" t="s">
        <v>478</v>
      </c>
      <c r="B47" s="46" t="s">
        <v>472</v>
      </c>
      <c r="C47" s="46" t="s">
        <v>13</v>
      </c>
      <c r="D47" s="46" t="s">
        <v>7</v>
      </c>
      <c r="E47" s="11" t="s">
        <v>8</v>
      </c>
      <c r="F47" s="7">
        <v>1053</v>
      </c>
      <c r="G47" s="7">
        <v>1053</v>
      </c>
      <c r="H47" s="7">
        <v>1053</v>
      </c>
    </row>
    <row r="48" spans="1:8" ht="15.75" outlineLevel="7" x14ac:dyDescent="0.2">
      <c r="A48" s="45" t="s">
        <v>478</v>
      </c>
      <c r="B48" s="45" t="s">
        <v>474</v>
      </c>
      <c r="C48" s="46"/>
      <c r="D48" s="46"/>
      <c r="E48" s="53" t="s">
        <v>475</v>
      </c>
      <c r="F48" s="6">
        <f t="shared" ref="F48:F49" si="20">F49</f>
        <v>48</v>
      </c>
      <c r="G48" s="6">
        <f t="shared" ref="G48:G51" si="21">G49</f>
        <v>20</v>
      </c>
      <c r="H48" s="6">
        <f t="shared" ref="H48:H51" si="22">H49</f>
        <v>20</v>
      </c>
    </row>
    <row r="49" spans="1:8" ht="15.75" outlineLevel="1" x14ac:dyDescent="0.2">
      <c r="A49" s="45" t="s">
        <v>478</v>
      </c>
      <c r="B49" s="45" t="s">
        <v>476</v>
      </c>
      <c r="C49" s="45"/>
      <c r="D49" s="45"/>
      <c r="E49" s="10" t="s">
        <v>477</v>
      </c>
      <c r="F49" s="6">
        <f t="shared" si="20"/>
        <v>48</v>
      </c>
      <c r="G49" s="6">
        <f t="shared" si="21"/>
        <v>20</v>
      </c>
      <c r="H49" s="6">
        <f t="shared" si="22"/>
        <v>20</v>
      </c>
    </row>
    <row r="50" spans="1:8" ht="15.75" outlineLevel="2" x14ac:dyDescent="0.2">
      <c r="A50" s="45" t="s">
        <v>478</v>
      </c>
      <c r="B50" s="45" t="s">
        <v>476</v>
      </c>
      <c r="C50" s="45" t="s">
        <v>0</v>
      </c>
      <c r="D50" s="45"/>
      <c r="E50" s="10" t="s">
        <v>1</v>
      </c>
      <c r="F50" s="6">
        <f>F51+F53</f>
        <v>48</v>
      </c>
      <c r="G50" s="6">
        <f t="shared" ref="G50:H50" si="23">G51+G53</f>
        <v>20</v>
      </c>
      <c r="H50" s="6">
        <f t="shared" si="23"/>
        <v>20</v>
      </c>
    </row>
    <row r="51" spans="1:8" ht="15.75" outlineLevel="3" x14ac:dyDescent="0.2">
      <c r="A51" s="45" t="s">
        <v>478</v>
      </c>
      <c r="B51" s="45" t="s">
        <v>476</v>
      </c>
      <c r="C51" s="45" t="s">
        <v>6</v>
      </c>
      <c r="D51" s="45"/>
      <c r="E51" s="10" t="s">
        <v>37</v>
      </c>
      <c r="F51" s="6">
        <f t="shared" ref="F51" si="24">F52</f>
        <v>20</v>
      </c>
      <c r="G51" s="6">
        <f t="shared" si="21"/>
        <v>20</v>
      </c>
      <c r="H51" s="6">
        <f t="shared" si="22"/>
        <v>20</v>
      </c>
    </row>
    <row r="52" spans="1:8" ht="15.75" outlineLevel="7" x14ac:dyDescent="0.2">
      <c r="A52" s="46" t="s">
        <v>478</v>
      </c>
      <c r="B52" s="46" t="s">
        <v>476</v>
      </c>
      <c r="C52" s="46" t="s">
        <v>6</v>
      </c>
      <c r="D52" s="46" t="s">
        <v>7</v>
      </c>
      <c r="E52" s="11" t="s">
        <v>8</v>
      </c>
      <c r="F52" s="7">
        <v>20</v>
      </c>
      <c r="G52" s="7">
        <v>20</v>
      </c>
      <c r="H52" s="7">
        <v>20</v>
      </c>
    </row>
    <row r="53" spans="1:8" ht="15.75" outlineLevel="7" x14ac:dyDescent="0.2">
      <c r="A53" s="45" t="s">
        <v>478</v>
      </c>
      <c r="B53" s="45" t="s">
        <v>476</v>
      </c>
      <c r="C53" s="45" t="s">
        <v>17</v>
      </c>
      <c r="D53" s="45"/>
      <c r="E53" s="10" t="s">
        <v>18</v>
      </c>
      <c r="F53" s="6">
        <f t="shared" ref="F53" si="25">F54</f>
        <v>28</v>
      </c>
      <c r="G53" s="6"/>
      <c r="H53" s="6"/>
    </row>
    <row r="54" spans="1:8" ht="15.75" outlineLevel="7" x14ac:dyDescent="0.2">
      <c r="A54" s="46" t="s">
        <v>478</v>
      </c>
      <c r="B54" s="46" t="s">
        <v>476</v>
      </c>
      <c r="C54" s="46" t="s">
        <v>17</v>
      </c>
      <c r="D54" s="46" t="s">
        <v>7</v>
      </c>
      <c r="E54" s="11" t="s">
        <v>8</v>
      </c>
      <c r="F54" s="7">
        <v>28</v>
      </c>
      <c r="G54" s="7"/>
      <c r="H54" s="7"/>
    </row>
    <row r="55" spans="1:8" ht="15.75" outlineLevel="7" x14ac:dyDescent="0.2">
      <c r="A55" s="46"/>
      <c r="B55" s="46"/>
      <c r="C55" s="46"/>
      <c r="D55" s="46"/>
      <c r="E55" s="11"/>
      <c r="F55" s="7"/>
      <c r="G55" s="7"/>
      <c r="H55" s="7"/>
    </row>
    <row r="56" spans="1:8" ht="15.75" x14ac:dyDescent="0.2">
      <c r="A56" s="45" t="s">
        <v>482</v>
      </c>
      <c r="B56" s="45"/>
      <c r="C56" s="45"/>
      <c r="D56" s="45"/>
      <c r="E56" s="10" t="s">
        <v>483</v>
      </c>
      <c r="F56" s="6">
        <f>F57+F166+F209+F283+F413+F435+F480+F487+F534</f>
        <v>2206045.5441899998</v>
      </c>
      <c r="G56" s="6">
        <f>G57+G166+G209+G283+G413+G435+G480+G487+G534</f>
        <v>1027248.38787</v>
      </c>
      <c r="H56" s="6">
        <f>H57+H166+H209+H283+H413+H435+H480+H487+H534</f>
        <v>906244.51446999994</v>
      </c>
    </row>
    <row r="57" spans="1:8" ht="15.75" x14ac:dyDescent="0.2">
      <c r="A57" s="45" t="s">
        <v>482</v>
      </c>
      <c r="B57" s="45" t="s">
        <v>468</v>
      </c>
      <c r="C57" s="45"/>
      <c r="D57" s="45"/>
      <c r="E57" s="53" t="s">
        <v>469</v>
      </c>
      <c r="F57" s="6">
        <f>F58+F62+F92+F102+F106+F98</f>
        <v>219965.33881000004</v>
      </c>
      <c r="G57" s="6">
        <f t="shared" ref="G57:H57" si="26">G58+G62+G92+G102+G106+G98</f>
        <v>213235.40000000002</v>
      </c>
      <c r="H57" s="6">
        <f t="shared" si="26"/>
        <v>248614.59999999998</v>
      </c>
    </row>
    <row r="58" spans="1:8" ht="31.5" outlineLevel="1" x14ac:dyDescent="0.2">
      <c r="A58" s="45" t="s">
        <v>482</v>
      </c>
      <c r="B58" s="45" t="s">
        <v>484</v>
      </c>
      <c r="C58" s="45"/>
      <c r="D58" s="45"/>
      <c r="E58" s="10" t="s">
        <v>485</v>
      </c>
      <c r="F58" s="6">
        <f t="shared" ref="F58:H59" si="27">F59</f>
        <v>3882.9</v>
      </c>
      <c r="G58" s="6">
        <f t="shared" si="27"/>
        <v>4038.4</v>
      </c>
      <c r="H58" s="6">
        <f t="shared" si="27"/>
        <v>4724.5</v>
      </c>
    </row>
    <row r="59" spans="1:8" ht="15.75" outlineLevel="2" x14ac:dyDescent="0.2">
      <c r="A59" s="45" t="s">
        <v>482</v>
      </c>
      <c r="B59" s="45" t="s">
        <v>484</v>
      </c>
      <c r="C59" s="45" t="s">
        <v>0</v>
      </c>
      <c r="D59" s="45"/>
      <c r="E59" s="10" t="s">
        <v>1</v>
      </c>
      <c r="F59" s="6">
        <f>F60</f>
        <v>3882.9</v>
      </c>
      <c r="G59" s="6">
        <f t="shared" si="27"/>
        <v>4038.4</v>
      </c>
      <c r="H59" s="6">
        <f t="shared" si="27"/>
        <v>4724.5</v>
      </c>
    </row>
    <row r="60" spans="1:8" ht="15.75" outlineLevel="3" x14ac:dyDescent="0.2">
      <c r="A60" s="45" t="s">
        <v>482</v>
      </c>
      <c r="B60" s="45" t="s">
        <v>484</v>
      </c>
      <c r="C60" s="45" t="s">
        <v>21</v>
      </c>
      <c r="D60" s="45"/>
      <c r="E60" s="10" t="s">
        <v>413</v>
      </c>
      <c r="F60" s="6">
        <f t="shared" ref="F60" si="28">F61</f>
        <v>3882.9</v>
      </c>
      <c r="G60" s="6">
        <f t="shared" ref="G60:H60" si="29">G61</f>
        <v>4038.4</v>
      </c>
      <c r="H60" s="6">
        <f t="shared" si="29"/>
        <v>4724.5</v>
      </c>
    </row>
    <row r="61" spans="1:8" ht="47.25" outlineLevel="7" x14ac:dyDescent="0.2">
      <c r="A61" s="46" t="s">
        <v>482</v>
      </c>
      <c r="B61" s="46" t="s">
        <v>484</v>
      </c>
      <c r="C61" s="46" t="s">
        <v>21</v>
      </c>
      <c r="D61" s="46" t="s">
        <v>4</v>
      </c>
      <c r="E61" s="11" t="s">
        <v>5</v>
      </c>
      <c r="F61" s="7">
        <v>3882.9</v>
      </c>
      <c r="G61" s="7">
        <v>4038.4</v>
      </c>
      <c r="H61" s="7">
        <v>4724.5</v>
      </c>
    </row>
    <row r="62" spans="1:8" ht="29.25" customHeight="1" outlineLevel="1" x14ac:dyDescent="0.2">
      <c r="A62" s="45" t="s">
        <v>482</v>
      </c>
      <c r="B62" s="45" t="s">
        <v>486</v>
      </c>
      <c r="C62" s="45"/>
      <c r="D62" s="45"/>
      <c r="E62" s="10" t="s">
        <v>487</v>
      </c>
      <c r="F62" s="6">
        <f>F63+F68</f>
        <v>126777.70000000003</v>
      </c>
      <c r="G62" s="6">
        <f>G63+G68</f>
        <v>131327.6</v>
      </c>
      <c r="H62" s="6">
        <f>H63+H68</f>
        <v>150261.69999999998</v>
      </c>
    </row>
    <row r="63" spans="1:8" ht="31.5" outlineLevel="2" x14ac:dyDescent="0.2">
      <c r="A63" s="45" t="s">
        <v>482</v>
      </c>
      <c r="B63" s="45" t="s">
        <v>486</v>
      </c>
      <c r="C63" s="45" t="s">
        <v>22</v>
      </c>
      <c r="D63" s="45"/>
      <c r="E63" s="10" t="s">
        <v>23</v>
      </c>
      <c r="F63" s="6">
        <f t="shared" ref="F63:F64" si="30">F64</f>
        <v>314.60000000000002</v>
      </c>
      <c r="G63" s="6">
        <f t="shared" ref="G63:G65" si="31">G64</f>
        <v>325.60000000000002</v>
      </c>
      <c r="H63" s="6">
        <f t="shared" ref="H63:H65" si="32">H64</f>
        <v>217.1</v>
      </c>
    </row>
    <row r="64" spans="1:8" ht="31.5" outlineLevel="3" x14ac:dyDescent="0.2">
      <c r="A64" s="45" t="s">
        <v>482</v>
      </c>
      <c r="B64" s="45" t="s">
        <v>486</v>
      </c>
      <c r="C64" s="45" t="s">
        <v>24</v>
      </c>
      <c r="D64" s="45"/>
      <c r="E64" s="10" t="s">
        <v>25</v>
      </c>
      <c r="F64" s="6">
        <f t="shared" si="30"/>
        <v>314.60000000000002</v>
      </c>
      <c r="G64" s="6">
        <f t="shared" si="31"/>
        <v>325.60000000000002</v>
      </c>
      <c r="H64" s="6">
        <f t="shared" si="32"/>
        <v>217.1</v>
      </c>
    </row>
    <row r="65" spans="1:8" ht="18" customHeight="1" outlineLevel="4" x14ac:dyDescent="0.2">
      <c r="A65" s="45" t="s">
        <v>482</v>
      </c>
      <c r="B65" s="45" t="s">
        <v>486</v>
      </c>
      <c r="C65" s="45" t="s">
        <v>26</v>
      </c>
      <c r="D65" s="45"/>
      <c r="E65" s="10" t="s">
        <v>27</v>
      </c>
      <c r="F65" s="6">
        <f>F66</f>
        <v>314.60000000000002</v>
      </c>
      <c r="G65" s="6">
        <f t="shared" si="31"/>
        <v>325.60000000000002</v>
      </c>
      <c r="H65" s="6">
        <f t="shared" si="32"/>
        <v>217.1</v>
      </c>
    </row>
    <row r="66" spans="1:8" ht="47.25" outlineLevel="5" x14ac:dyDescent="0.2">
      <c r="A66" s="45" t="s">
        <v>482</v>
      </c>
      <c r="B66" s="45" t="s">
        <v>486</v>
      </c>
      <c r="C66" s="45" t="s">
        <v>28</v>
      </c>
      <c r="D66" s="45"/>
      <c r="E66" s="10" t="s">
        <v>29</v>
      </c>
      <c r="F66" s="6">
        <f t="shared" ref="F66:H66" si="33">F67</f>
        <v>314.60000000000002</v>
      </c>
      <c r="G66" s="6">
        <f t="shared" si="33"/>
        <v>325.60000000000002</v>
      </c>
      <c r="H66" s="6">
        <f t="shared" si="33"/>
        <v>217.1</v>
      </c>
    </row>
    <row r="67" spans="1:8" ht="47.25" outlineLevel="7" x14ac:dyDescent="0.2">
      <c r="A67" s="46" t="s">
        <v>482</v>
      </c>
      <c r="B67" s="46" t="s">
        <v>486</v>
      </c>
      <c r="C67" s="46" t="s">
        <v>28</v>
      </c>
      <c r="D67" s="46" t="s">
        <v>4</v>
      </c>
      <c r="E67" s="11" t="s">
        <v>5</v>
      </c>
      <c r="F67" s="7">
        <v>314.60000000000002</v>
      </c>
      <c r="G67" s="7">
        <v>325.60000000000002</v>
      </c>
      <c r="H67" s="7">
        <v>217.1</v>
      </c>
    </row>
    <row r="68" spans="1:8" ht="31.5" outlineLevel="2" x14ac:dyDescent="0.2">
      <c r="A68" s="45" t="s">
        <v>482</v>
      </c>
      <c r="B68" s="45" t="s">
        <v>486</v>
      </c>
      <c r="C68" s="45" t="s">
        <v>30</v>
      </c>
      <c r="D68" s="45"/>
      <c r="E68" s="10" t="s">
        <v>31</v>
      </c>
      <c r="F68" s="6">
        <f t="shared" ref="F68:F69" si="34">F69</f>
        <v>126463.10000000002</v>
      </c>
      <c r="G68" s="6">
        <f t="shared" ref="G68:G69" si="35">G69</f>
        <v>131002</v>
      </c>
      <c r="H68" s="6">
        <f t="shared" ref="H68:H69" si="36">H69</f>
        <v>150044.59999999998</v>
      </c>
    </row>
    <row r="69" spans="1:8" ht="32.25" customHeight="1" outlineLevel="3" x14ac:dyDescent="0.2">
      <c r="A69" s="45" t="s">
        <v>482</v>
      </c>
      <c r="B69" s="45" t="s">
        <v>486</v>
      </c>
      <c r="C69" s="45" t="s">
        <v>32</v>
      </c>
      <c r="D69" s="45"/>
      <c r="E69" s="10" t="s">
        <v>33</v>
      </c>
      <c r="F69" s="6">
        <f t="shared" si="34"/>
        <v>126463.10000000002</v>
      </c>
      <c r="G69" s="6">
        <f t="shared" si="35"/>
        <v>131002</v>
      </c>
      <c r="H69" s="6">
        <f t="shared" si="36"/>
        <v>150044.59999999998</v>
      </c>
    </row>
    <row r="70" spans="1:8" ht="31.5" outlineLevel="4" x14ac:dyDescent="0.2">
      <c r="A70" s="45" t="s">
        <v>482</v>
      </c>
      <c r="B70" s="45" t="s">
        <v>486</v>
      </c>
      <c r="C70" s="45" t="s">
        <v>34</v>
      </c>
      <c r="D70" s="45"/>
      <c r="E70" s="10" t="s">
        <v>35</v>
      </c>
      <c r="F70" s="6">
        <f>F71+F76+F78+F80+F82+F85+F88+F90</f>
        <v>126463.10000000002</v>
      </c>
      <c r="G70" s="6">
        <f t="shared" ref="G70:H70" si="37">G71+G76+G78+G80+G82+G85+G88+G90</f>
        <v>131002</v>
      </c>
      <c r="H70" s="6">
        <f t="shared" si="37"/>
        <v>150044.59999999998</v>
      </c>
    </row>
    <row r="71" spans="1:8" ht="15.75" outlineLevel="5" x14ac:dyDescent="0.2">
      <c r="A71" s="45" t="s">
        <v>482</v>
      </c>
      <c r="B71" s="45" t="s">
        <v>486</v>
      </c>
      <c r="C71" s="45" t="s">
        <v>36</v>
      </c>
      <c r="D71" s="45"/>
      <c r="E71" s="10" t="s">
        <v>37</v>
      </c>
      <c r="F71" s="6">
        <f>F72+F73+F75+F74</f>
        <v>119048.00000000001</v>
      </c>
      <c r="G71" s="6">
        <f t="shared" ref="G71:H71" si="38">G72+G73+G75+G74</f>
        <v>123362.3</v>
      </c>
      <c r="H71" s="6">
        <f t="shared" si="38"/>
        <v>142404.9</v>
      </c>
    </row>
    <row r="72" spans="1:8" ht="47.25" outlineLevel="7" x14ac:dyDescent="0.2">
      <c r="A72" s="46" t="s">
        <v>482</v>
      </c>
      <c r="B72" s="46" t="s">
        <v>486</v>
      </c>
      <c r="C72" s="46" t="s">
        <v>36</v>
      </c>
      <c r="D72" s="46" t="s">
        <v>4</v>
      </c>
      <c r="E72" s="11" t="s">
        <v>5</v>
      </c>
      <c r="F72" s="7">
        <v>107767.1</v>
      </c>
      <c r="G72" s="7">
        <v>112081.4</v>
      </c>
      <c r="H72" s="7">
        <v>131124</v>
      </c>
    </row>
    <row r="73" spans="1:8" ht="15.75" outlineLevel="7" x14ac:dyDescent="0.2">
      <c r="A73" s="46" t="s">
        <v>482</v>
      </c>
      <c r="B73" s="46" t="s">
        <v>486</v>
      </c>
      <c r="C73" s="46" t="s">
        <v>36</v>
      </c>
      <c r="D73" s="46" t="s">
        <v>7</v>
      </c>
      <c r="E73" s="11" t="s">
        <v>8</v>
      </c>
      <c r="F73" s="7">
        <v>10741.6</v>
      </c>
      <c r="G73" s="7">
        <v>10741.6</v>
      </c>
      <c r="H73" s="7">
        <v>10741.6</v>
      </c>
    </row>
    <row r="74" spans="1:8" ht="31.5" outlineLevel="7" x14ac:dyDescent="0.2">
      <c r="A74" s="46" t="s">
        <v>482</v>
      </c>
      <c r="B74" s="46" t="s">
        <v>486</v>
      </c>
      <c r="C74" s="46" t="s">
        <v>36</v>
      </c>
      <c r="D74" s="46" t="s">
        <v>65</v>
      </c>
      <c r="E74" s="11" t="s">
        <v>66</v>
      </c>
      <c r="F74" s="7">
        <v>260</v>
      </c>
      <c r="G74" s="7">
        <v>260</v>
      </c>
      <c r="H74" s="7">
        <v>260</v>
      </c>
    </row>
    <row r="75" spans="1:8" ht="15.75" outlineLevel="7" x14ac:dyDescent="0.2">
      <c r="A75" s="46" t="s">
        <v>482</v>
      </c>
      <c r="B75" s="46" t="s">
        <v>486</v>
      </c>
      <c r="C75" s="46" t="s">
        <v>36</v>
      </c>
      <c r="D75" s="46" t="s">
        <v>15</v>
      </c>
      <c r="E75" s="11" t="s">
        <v>16</v>
      </c>
      <c r="F75" s="7">
        <v>279.3</v>
      </c>
      <c r="G75" s="7">
        <v>279.3</v>
      </c>
      <c r="H75" s="7">
        <v>279.3</v>
      </c>
    </row>
    <row r="76" spans="1:8" ht="15.75" outlineLevel="5" x14ac:dyDescent="0.2">
      <c r="A76" s="45" t="s">
        <v>482</v>
      </c>
      <c r="B76" s="45" t="s">
        <v>486</v>
      </c>
      <c r="C76" s="45" t="s">
        <v>38</v>
      </c>
      <c r="D76" s="45"/>
      <c r="E76" s="10" t="s">
        <v>10</v>
      </c>
      <c r="F76" s="6">
        <f t="shared" ref="F76:H76" si="39">F77</f>
        <v>720</v>
      </c>
      <c r="G76" s="6">
        <f t="shared" si="39"/>
        <v>720</v>
      </c>
      <c r="H76" s="6">
        <f t="shared" si="39"/>
        <v>720</v>
      </c>
    </row>
    <row r="77" spans="1:8" ht="15.75" outlineLevel="7" x14ac:dyDescent="0.2">
      <c r="A77" s="46" t="s">
        <v>482</v>
      </c>
      <c r="B77" s="46" t="s">
        <v>486</v>
      </c>
      <c r="C77" s="46" t="s">
        <v>38</v>
      </c>
      <c r="D77" s="46" t="s">
        <v>7</v>
      </c>
      <c r="E77" s="11" t="s">
        <v>8</v>
      </c>
      <c r="F77" s="7">
        <v>720</v>
      </c>
      <c r="G77" s="7">
        <v>720</v>
      </c>
      <c r="H77" s="7">
        <v>720</v>
      </c>
    </row>
    <row r="78" spans="1:8" ht="47.25" outlineLevel="5" x14ac:dyDescent="0.2">
      <c r="A78" s="45" t="s">
        <v>482</v>
      </c>
      <c r="B78" s="45" t="s">
        <v>486</v>
      </c>
      <c r="C78" s="45" t="s">
        <v>39</v>
      </c>
      <c r="D78" s="45"/>
      <c r="E78" s="10" t="s">
        <v>488</v>
      </c>
      <c r="F78" s="6">
        <f t="shared" ref="F78:H78" si="40">F79</f>
        <v>19.7</v>
      </c>
      <c r="G78" s="6">
        <f t="shared" si="40"/>
        <v>20.5</v>
      </c>
      <c r="H78" s="6">
        <f t="shared" si="40"/>
        <v>20.5</v>
      </c>
    </row>
    <row r="79" spans="1:8" ht="47.25" outlineLevel="7" x14ac:dyDescent="0.2">
      <c r="A79" s="46" t="s">
        <v>482</v>
      </c>
      <c r="B79" s="46" t="s">
        <v>486</v>
      </c>
      <c r="C79" s="46" t="s">
        <v>39</v>
      </c>
      <c r="D79" s="46" t="s">
        <v>4</v>
      </c>
      <c r="E79" s="11" t="s">
        <v>5</v>
      </c>
      <c r="F79" s="7">
        <v>19.7</v>
      </c>
      <c r="G79" s="7">
        <v>20.5</v>
      </c>
      <c r="H79" s="7">
        <v>20.5</v>
      </c>
    </row>
    <row r="80" spans="1:8" ht="15.75" outlineLevel="5" x14ac:dyDescent="0.2">
      <c r="A80" s="45" t="s">
        <v>482</v>
      </c>
      <c r="B80" s="45" t="s">
        <v>486</v>
      </c>
      <c r="C80" s="45" t="s">
        <v>40</v>
      </c>
      <c r="D80" s="45"/>
      <c r="E80" s="10" t="s">
        <v>41</v>
      </c>
      <c r="F80" s="6">
        <f t="shared" ref="F80:H80" si="41">F81</f>
        <v>154.5</v>
      </c>
      <c r="G80" s="6">
        <f t="shared" si="41"/>
        <v>154.5</v>
      </c>
      <c r="H80" s="6">
        <f t="shared" si="41"/>
        <v>154.5</v>
      </c>
    </row>
    <row r="81" spans="1:8" ht="15.75" outlineLevel="7" x14ac:dyDescent="0.2">
      <c r="A81" s="46" t="s">
        <v>482</v>
      </c>
      <c r="B81" s="46" t="s">
        <v>486</v>
      </c>
      <c r="C81" s="46" t="s">
        <v>40</v>
      </c>
      <c r="D81" s="46" t="s">
        <v>7</v>
      </c>
      <c r="E81" s="11" t="s">
        <v>8</v>
      </c>
      <c r="F81" s="7">
        <v>154.5</v>
      </c>
      <c r="G81" s="7">
        <v>154.5</v>
      </c>
      <c r="H81" s="7">
        <v>154.5</v>
      </c>
    </row>
    <row r="82" spans="1:8" ht="31.5" outlineLevel="5" x14ac:dyDescent="0.2">
      <c r="A82" s="45" t="s">
        <v>482</v>
      </c>
      <c r="B82" s="45" t="s">
        <v>486</v>
      </c>
      <c r="C82" s="45" t="s">
        <v>42</v>
      </c>
      <c r="D82" s="45"/>
      <c r="E82" s="10" t="s">
        <v>43</v>
      </c>
      <c r="F82" s="6">
        <f>F83+F84</f>
        <v>418.8</v>
      </c>
      <c r="G82" s="6">
        <f t="shared" ref="G82:H82" si="42">G83+G84</f>
        <v>433.4</v>
      </c>
      <c r="H82" s="6">
        <f t="shared" si="42"/>
        <v>433.4</v>
      </c>
    </row>
    <row r="83" spans="1:8" ht="47.25" outlineLevel="7" x14ac:dyDescent="0.2">
      <c r="A83" s="46" t="s">
        <v>482</v>
      </c>
      <c r="B83" s="46" t="s">
        <v>486</v>
      </c>
      <c r="C83" s="46" t="s">
        <v>42</v>
      </c>
      <c r="D83" s="46" t="s">
        <v>4</v>
      </c>
      <c r="E83" s="11" t="s">
        <v>5</v>
      </c>
      <c r="F83" s="7">
        <v>298.8</v>
      </c>
      <c r="G83" s="7">
        <v>313.39999999999998</v>
      </c>
      <c r="H83" s="7">
        <v>313.39999999999998</v>
      </c>
    </row>
    <row r="84" spans="1:8" ht="15.75" outlineLevel="7" x14ac:dyDescent="0.2">
      <c r="A84" s="46" t="s">
        <v>482</v>
      </c>
      <c r="B84" s="46" t="s">
        <v>486</v>
      </c>
      <c r="C84" s="46" t="s">
        <v>42</v>
      </c>
      <c r="D84" s="46" t="s">
        <v>7</v>
      </c>
      <c r="E84" s="11" t="s">
        <v>8</v>
      </c>
      <c r="F84" s="7">
        <v>120</v>
      </c>
      <c r="G84" s="7">
        <v>120</v>
      </c>
      <c r="H84" s="7">
        <v>120</v>
      </c>
    </row>
    <row r="85" spans="1:8" ht="31.5" outlineLevel="5" x14ac:dyDescent="0.2">
      <c r="A85" s="45" t="s">
        <v>482</v>
      </c>
      <c r="B85" s="45" t="s">
        <v>486</v>
      </c>
      <c r="C85" s="45" t="s">
        <v>743</v>
      </c>
      <c r="D85" s="45"/>
      <c r="E85" s="10" t="s">
        <v>433</v>
      </c>
      <c r="F85" s="6">
        <f>F86+F87</f>
        <v>5584.5</v>
      </c>
      <c r="G85" s="6">
        <f t="shared" ref="G85:H85" si="43">G86+G87</f>
        <v>5775.4</v>
      </c>
      <c r="H85" s="6">
        <f t="shared" si="43"/>
        <v>5775.4</v>
      </c>
    </row>
    <row r="86" spans="1:8" ht="47.25" outlineLevel="7" x14ac:dyDescent="0.2">
      <c r="A86" s="46" t="s">
        <v>482</v>
      </c>
      <c r="B86" s="46" t="s">
        <v>486</v>
      </c>
      <c r="C86" s="46" t="s">
        <v>743</v>
      </c>
      <c r="D86" s="46" t="s">
        <v>4</v>
      </c>
      <c r="E86" s="11" t="s">
        <v>5</v>
      </c>
      <c r="F86" s="7">
        <v>5489.5</v>
      </c>
      <c r="G86" s="7">
        <v>5680.4</v>
      </c>
      <c r="H86" s="7">
        <v>5680.4</v>
      </c>
    </row>
    <row r="87" spans="1:8" ht="15.75" outlineLevel="7" x14ac:dyDescent="0.2">
      <c r="A87" s="46" t="s">
        <v>482</v>
      </c>
      <c r="B87" s="46" t="s">
        <v>486</v>
      </c>
      <c r="C87" s="46" t="s">
        <v>743</v>
      </c>
      <c r="D87" s="46" t="s">
        <v>7</v>
      </c>
      <c r="E87" s="11" t="s">
        <v>8</v>
      </c>
      <c r="F87" s="7">
        <v>95</v>
      </c>
      <c r="G87" s="7">
        <v>95</v>
      </c>
      <c r="H87" s="7">
        <v>95</v>
      </c>
    </row>
    <row r="88" spans="1:8" ht="47.25" outlineLevel="5" x14ac:dyDescent="0.2">
      <c r="A88" s="45" t="s">
        <v>482</v>
      </c>
      <c r="B88" s="45" t="s">
        <v>486</v>
      </c>
      <c r="C88" s="45" t="s">
        <v>44</v>
      </c>
      <c r="D88" s="45"/>
      <c r="E88" s="10" t="s">
        <v>45</v>
      </c>
      <c r="F88" s="6">
        <f t="shared" ref="F88:H88" si="44">F89</f>
        <v>0.6</v>
      </c>
      <c r="G88" s="6">
        <f t="shared" si="44"/>
        <v>0.6</v>
      </c>
      <c r="H88" s="6">
        <f t="shared" si="44"/>
        <v>0.6</v>
      </c>
    </row>
    <row r="89" spans="1:8" ht="47.25" outlineLevel="7" x14ac:dyDescent="0.2">
      <c r="A89" s="46" t="s">
        <v>482</v>
      </c>
      <c r="B89" s="46" t="s">
        <v>486</v>
      </c>
      <c r="C89" s="46" t="s">
        <v>44</v>
      </c>
      <c r="D89" s="46" t="s">
        <v>4</v>
      </c>
      <c r="E89" s="11" t="s">
        <v>5</v>
      </c>
      <c r="F89" s="7">
        <v>0.6</v>
      </c>
      <c r="G89" s="7">
        <v>0.6</v>
      </c>
      <c r="H89" s="7">
        <v>0.6</v>
      </c>
    </row>
    <row r="90" spans="1:8" ht="31.5" outlineLevel="7" x14ac:dyDescent="0.2">
      <c r="A90" s="45" t="s">
        <v>482</v>
      </c>
      <c r="B90" s="45" t="s">
        <v>486</v>
      </c>
      <c r="C90" s="45" t="s">
        <v>575</v>
      </c>
      <c r="D90" s="45"/>
      <c r="E90" s="10" t="s">
        <v>600</v>
      </c>
      <c r="F90" s="6">
        <f t="shared" ref="F90" si="45">F91</f>
        <v>517</v>
      </c>
      <c r="G90" s="6">
        <f t="shared" ref="G90:H90" si="46">G91</f>
        <v>535.29999999999995</v>
      </c>
      <c r="H90" s="6">
        <f t="shared" si="46"/>
        <v>535.29999999999995</v>
      </c>
    </row>
    <row r="91" spans="1:8" ht="47.25" outlineLevel="7" x14ac:dyDescent="0.2">
      <c r="A91" s="46" t="s">
        <v>482</v>
      </c>
      <c r="B91" s="46" t="s">
        <v>486</v>
      </c>
      <c r="C91" s="46" t="s">
        <v>575</v>
      </c>
      <c r="D91" s="46" t="s">
        <v>4</v>
      </c>
      <c r="E91" s="11" t="s">
        <v>5</v>
      </c>
      <c r="F91" s="7">
        <v>517</v>
      </c>
      <c r="G91" s="7">
        <v>535.29999999999995</v>
      </c>
      <c r="H91" s="7">
        <v>535.29999999999995</v>
      </c>
    </row>
    <row r="92" spans="1:8" ht="15.75" outlineLevel="1" x14ac:dyDescent="0.2">
      <c r="A92" s="45" t="s">
        <v>482</v>
      </c>
      <c r="B92" s="45" t="s">
        <v>489</v>
      </c>
      <c r="C92" s="45"/>
      <c r="D92" s="45"/>
      <c r="E92" s="10" t="s">
        <v>490</v>
      </c>
      <c r="F92" s="6">
        <f t="shared" ref="F92:F96" si="47">F93</f>
        <v>4.5</v>
      </c>
      <c r="G92" s="6">
        <f t="shared" ref="G92:G96" si="48">G93</f>
        <v>4.0999999999999996</v>
      </c>
      <c r="H92" s="6">
        <f t="shared" ref="H92:H96" si="49">H93</f>
        <v>4.0999999999999996</v>
      </c>
    </row>
    <row r="93" spans="1:8" ht="31.5" outlineLevel="2" x14ac:dyDescent="0.2">
      <c r="A93" s="45" t="s">
        <v>482</v>
      </c>
      <c r="B93" s="45" t="s">
        <v>489</v>
      </c>
      <c r="C93" s="45" t="s">
        <v>30</v>
      </c>
      <c r="D93" s="45"/>
      <c r="E93" s="10" t="s">
        <v>31</v>
      </c>
      <c r="F93" s="6">
        <f t="shared" si="47"/>
        <v>4.5</v>
      </c>
      <c r="G93" s="6">
        <f t="shared" si="48"/>
        <v>4.0999999999999996</v>
      </c>
      <c r="H93" s="6">
        <f t="shared" si="49"/>
        <v>4.0999999999999996</v>
      </c>
    </row>
    <row r="94" spans="1:8" ht="30" customHeight="1" outlineLevel="3" x14ac:dyDescent="0.2">
      <c r="A94" s="45" t="s">
        <v>482</v>
      </c>
      <c r="B94" s="45" t="s">
        <v>489</v>
      </c>
      <c r="C94" s="45" t="s">
        <v>32</v>
      </c>
      <c r="D94" s="45"/>
      <c r="E94" s="10" t="s">
        <v>33</v>
      </c>
      <c r="F94" s="6">
        <f t="shared" si="47"/>
        <v>4.5</v>
      </c>
      <c r="G94" s="6">
        <f t="shared" si="48"/>
        <v>4.0999999999999996</v>
      </c>
      <c r="H94" s="6">
        <f t="shared" si="49"/>
        <v>4.0999999999999996</v>
      </c>
    </row>
    <row r="95" spans="1:8" ht="31.5" outlineLevel="4" x14ac:dyDescent="0.2">
      <c r="A95" s="45" t="s">
        <v>482</v>
      </c>
      <c r="B95" s="45" t="s">
        <v>489</v>
      </c>
      <c r="C95" s="45" t="s">
        <v>34</v>
      </c>
      <c r="D95" s="45"/>
      <c r="E95" s="10" t="s">
        <v>35</v>
      </c>
      <c r="F95" s="6">
        <f t="shared" si="47"/>
        <v>4.5</v>
      </c>
      <c r="G95" s="6">
        <f t="shared" si="48"/>
        <v>4.0999999999999996</v>
      </c>
      <c r="H95" s="6">
        <f t="shared" si="49"/>
        <v>4.0999999999999996</v>
      </c>
    </row>
    <row r="96" spans="1:8" ht="31.5" outlineLevel="5" x14ac:dyDescent="0.2">
      <c r="A96" s="45" t="s">
        <v>482</v>
      </c>
      <c r="B96" s="45" t="s">
        <v>489</v>
      </c>
      <c r="C96" s="45" t="s">
        <v>46</v>
      </c>
      <c r="D96" s="45"/>
      <c r="E96" s="10" t="s">
        <v>47</v>
      </c>
      <c r="F96" s="6">
        <f t="shared" si="47"/>
        <v>4.5</v>
      </c>
      <c r="G96" s="6">
        <f t="shared" si="48"/>
        <v>4.0999999999999996</v>
      </c>
      <c r="H96" s="6">
        <f t="shared" si="49"/>
        <v>4.0999999999999996</v>
      </c>
    </row>
    <row r="97" spans="1:8" ht="15.75" outlineLevel="7" x14ac:dyDescent="0.2">
      <c r="A97" s="46" t="s">
        <v>482</v>
      </c>
      <c r="B97" s="46" t="s">
        <v>489</v>
      </c>
      <c r="C97" s="46" t="s">
        <v>46</v>
      </c>
      <c r="D97" s="46" t="s">
        <v>7</v>
      </c>
      <c r="E97" s="11" t="s">
        <v>8</v>
      </c>
      <c r="F97" s="7">
        <v>4.5</v>
      </c>
      <c r="G97" s="7">
        <v>4.0999999999999996</v>
      </c>
      <c r="H97" s="7">
        <v>4.0999999999999996</v>
      </c>
    </row>
    <row r="98" spans="1:8" ht="31.5" outlineLevel="7" x14ac:dyDescent="0.2">
      <c r="A98" s="45" t="s">
        <v>482</v>
      </c>
      <c r="B98" s="45" t="s">
        <v>717</v>
      </c>
      <c r="C98" s="45"/>
      <c r="D98" s="45"/>
      <c r="E98" s="10" t="s">
        <v>718</v>
      </c>
      <c r="F98" s="6">
        <f t="shared" ref="F98:H100" si="50">F99</f>
        <v>550.1</v>
      </c>
      <c r="G98" s="6"/>
      <c r="H98" s="6">
        <f t="shared" si="50"/>
        <v>10759</v>
      </c>
    </row>
    <row r="99" spans="1:8" ht="31.5" outlineLevel="7" x14ac:dyDescent="0.2">
      <c r="A99" s="45" t="s">
        <v>482</v>
      </c>
      <c r="B99" s="45" t="s">
        <v>717</v>
      </c>
      <c r="C99" s="45" t="s">
        <v>11</v>
      </c>
      <c r="D99" s="45"/>
      <c r="E99" s="10" t="s">
        <v>12</v>
      </c>
      <c r="F99" s="6">
        <f t="shared" si="50"/>
        <v>550.1</v>
      </c>
      <c r="G99" s="6"/>
      <c r="H99" s="6">
        <f t="shared" si="50"/>
        <v>10759</v>
      </c>
    </row>
    <row r="100" spans="1:8" ht="15.75" outlineLevel="7" x14ac:dyDescent="0.2">
      <c r="A100" s="45" t="s">
        <v>482</v>
      </c>
      <c r="B100" s="45" t="s">
        <v>717</v>
      </c>
      <c r="C100" s="45" t="s">
        <v>719</v>
      </c>
      <c r="D100" s="45"/>
      <c r="E100" s="10" t="s">
        <v>762</v>
      </c>
      <c r="F100" s="6">
        <f t="shared" si="50"/>
        <v>550.1</v>
      </c>
      <c r="G100" s="6"/>
      <c r="H100" s="6">
        <f t="shared" si="50"/>
        <v>10759</v>
      </c>
    </row>
    <row r="101" spans="1:8" ht="15.75" outlineLevel="7" x14ac:dyDescent="0.2">
      <c r="A101" s="46" t="s">
        <v>482</v>
      </c>
      <c r="B101" s="45" t="s">
        <v>717</v>
      </c>
      <c r="C101" s="46" t="s">
        <v>719</v>
      </c>
      <c r="D101" s="46" t="s">
        <v>15</v>
      </c>
      <c r="E101" s="11" t="s">
        <v>16</v>
      </c>
      <c r="F101" s="7">
        <v>550.1</v>
      </c>
      <c r="G101" s="7"/>
      <c r="H101" s="7">
        <v>10759</v>
      </c>
    </row>
    <row r="102" spans="1:8" ht="15.75" outlineLevel="1" x14ac:dyDescent="0.2">
      <c r="A102" s="45" t="s">
        <v>482</v>
      </c>
      <c r="B102" s="45" t="s">
        <v>491</v>
      </c>
      <c r="C102" s="45"/>
      <c r="D102" s="45"/>
      <c r="E102" s="10" t="s">
        <v>492</v>
      </c>
      <c r="F102" s="6">
        <f t="shared" ref="F102:F104" si="51">F103</f>
        <v>10000</v>
      </c>
      <c r="G102" s="6">
        <f t="shared" ref="G102:G104" si="52">G103</f>
        <v>1000</v>
      </c>
      <c r="H102" s="6">
        <f t="shared" ref="H102:H104" si="53">H103</f>
        <v>1000</v>
      </c>
    </row>
    <row r="103" spans="1:8" ht="31.5" outlineLevel="2" x14ac:dyDescent="0.2">
      <c r="A103" s="45" t="s">
        <v>482</v>
      </c>
      <c r="B103" s="45" t="s">
        <v>491</v>
      </c>
      <c r="C103" s="45" t="s">
        <v>11</v>
      </c>
      <c r="D103" s="45"/>
      <c r="E103" s="10" t="s">
        <v>12</v>
      </c>
      <c r="F103" s="6">
        <f t="shared" si="51"/>
        <v>10000</v>
      </c>
      <c r="G103" s="6">
        <f t="shared" si="52"/>
        <v>1000</v>
      </c>
      <c r="H103" s="6">
        <f t="shared" si="53"/>
        <v>1000</v>
      </c>
    </row>
    <row r="104" spans="1:8" ht="15.75" outlineLevel="3" x14ac:dyDescent="0.2">
      <c r="A104" s="45" t="s">
        <v>482</v>
      </c>
      <c r="B104" s="45" t="s">
        <v>491</v>
      </c>
      <c r="C104" s="45" t="s">
        <v>48</v>
      </c>
      <c r="D104" s="45"/>
      <c r="E104" s="10" t="s">
        <v>461</v>
      </c>
      <c r="F104" s="6">
        <f t="shared" si="51"/>
        <v>10000</v>
      </c>
      <c r="G104" s="6">
        <f t="shared" si="52"/>
        <v>1000</v>
      </c>
      <c r="H104" s="6">
        <f t="shared" si="53"/>
        <v>1000</v>
      </c>
    </row>
    <row r="105" spans="1:8" ht="15.75" outlineLevel="7" x14ac:dyDescent="0.2">
      <c r="A105" s="46" t="s">
        <v>482</v>
      </c>
      <c r="B105" s="46" t="s">
        <v>491</v>
      </c>
      <c r="C105" s="46" t="s">
        <v>48</v>
      </c>
      <c r="D105" s="46" t="s">
        <v>15</v>
      </c>
      <c r="E105" s="11" t="s">
        <v>16</v>
      </c>
      <c r="F105" s="7">
        <v>10000</v>
      </c>
      <c r="G105" s="7">
        <v>1000</v>
      </c>
      <c r="H105" s="7">
        <v>1000</v>
      </c>
    </row>
    <row r="106" spans="1:8" ht="15.75" outlineLevel="1" x14ac:dyDescent="0.2">
      <c r="A106" s="45" t="s">
        <v>482</v>
      </c>
      <c r="B106" s="45" t="s">
        <v>472</v>
      </c>
      <c r="C106" s="45"/>
      <c r="D106" s="45"/>
      <c r="E106" s="10" t="s">
        <v>473</v>
      </c>
      <c r="F106" s="6">
        <f>F107+F120+F138+F163+F115</f>
        <v>78750.138810000004</v>
      </c>
      <c r="G106" s="6">
        <f>G107+G120+G138+G163+G115</f>
        <v>76865.3</v>
      </c>
      <c r="H106" s="6">
        <f>H107+H120+H138+H163+H115</f>
        <v>81865.3</v>
      </c>
    </row>
    <row r="107" spans="1:8" ht="31.5" outlineLevel="2" x14ac:dyDescent="0.2">
      <c r="A107" s="45" t="s">
        <v>482</v>
      </c>
      <c r="B107" s="45" t="s">
        <v>472</v>
      </c>
      <c r="C107" s="45" t="s">
        <v>49</v>
      </c>
      <c r="D107" s="45"/>
      <c r="E107" s="10" t="s">
        <v>50</v>
      </c>
      <c r="F107" s="6">
        <f t="shared" ref="F107:H107" si="54">F108</f>
        <v>365</v>
      </c>
      <c r="G107" s="6">
        <f t="shared" si="54"/>
        <v>365</v>
      </c>
      <c r="H107" s="6">
        <f t="shared" si="54"/>
        <v>365</v>
      </c>
    </row>
    <row r="108" spans="1:8" ht="18.75" customHeight="1" outlineLevel="3" x14ac:dyDescent="0.2">
      <c r="A108" s="45" t="s">
        <v>482</v>
      </c>
      <c r="B108" s="45" t="s">
        <v>472</v>
      </c>
      <c r="C108" s="45" t="s">
        <v>51</v>
      </c>
      <c r="D108" s="45"/>
      <c r="E108" s="10" t="s">
        <v>52</v>
      </c>
      <c r="F108" s="6">
        <f>F112+F109</f>
        <v>365</v>
      </c>
      <c r="G108" s="6">
        <f t="shared" ref="G108:H108" si="55">G112+G109</f>
        <v>365</v>
      </c>
      <c r="H108" s="6">
        <f t="shared" si="55"/>
        <v>365</v>
      </c>
    </row>
    <row r="109" spans="1:8" ht="31.5" outlineLevel="3" x14ac:dyDescent="0.2">
      <c r="A109" s="45" t="s">
        <v>482</v>
      </c>
      <c r="B109" s="45" t="s">
        <v>472</v>
      </c>
      <c r="C109" s="45" t="s">
        <v>329</v>
      </c>
      <c r="D109" s="45"/>
      <c r="E109" s="10" t="s">
        <v>330</v>
      </c>
      <c r="F109" s="6">
        <f t="shared" ref="F109:F110" si="56">F110</f>
        <v>22.5</v>
      </c>
      <c r="G109" s="6">
        <f t="shared" ref="G109:H110" si="57">G110</f>
        <v>22.5</v>
      </c>
      <c r="H109" s="6">
        <f t="shared" si="57"/>
        <v>22.5</v>
      </c>
    </row>
    <row r="110" spans="1:8" ht="31.5" outlineLevel="3" x14ac:dyDescent="0.2">
      <c r="A110" s="45" t="s">
        <v>482</v>
      </c>
      <c r="B110" s="45" t="s">
        <v>472</v>
      </c>
      <c r="C110" s="45" t="s">
        <v>331</v>
      </c>
      <c r="D110" s="45"/>
      <c r="E110" s="10" t="s">
        <v>332</v>
      </c>
      <c r="F110" s="6">
        <f t="shared" si="56"/>
        <v>22.5</v>
      </c>
      <c r="G110" s="6">
        <f t="shared" si="57"/>
        <v>22.5</v>
      </c>
      <c r="H110" s="6">
        <f t="shared" si="57"/>
        <v>22.5</v>
      </c>
    </row>
    <row r="111" spans="1:8" ht="15.75" outlineLevel="3" x14ac:dyDescent="0.2">
      <c r="A111" s="46" t="s">
        <v>482</v>
      </c>
      <c r="B111" s="46" t="s">
        <v>472</v>
      </c>
      <c r="C111" s="46" t="s">
        <v>331</v>
      </c>
      <c r="D111" s="46" t="s">
        <v>7</v>
      </c>
      <c r="E111" s="11" t="s">
        <v>8</v>
      </c>
      <c r="F111" s="7">
        <v>22.5</v>
      </c>
      <c r="G111" s="7">
        <v>22.5</v>
      </c>
      <c r="H111" s="7">
        <v>22.5</v>
      </c>
    </row>
    <row r="112" spans="1:8" ht="47.25" outlineLevel="4" x14ac:dyDescent="0.2">
      <c r="A112" s="45" t="s">
        <v>482</v>
      </c>
      <c r="B112" s="45" t="s">
        <v>472</v>
      </c>
      <c r="C112" s="45" t="s">
        <v>53</v>
      </c>
      <c r="D112" s="45"/>
      <c r="E112" s="10" t="s">
        <v>54</v>
      </c>
      <c r="F112" s="6">
        <f t="shared" ref="F112:F113" si="58">F113</f>
        <v>342.5</v>
      </c>
      <c r="G112" s="6">
        <f t="shared" ref="G112:G113" si="59">G113</f>
        <v>342.5</v>
      </c>
      <c r="H112" s="6">
        <f t="shared" ref="H112:H113" si="60">H113</f>
        <v>342.5</v>
      </c>
    </row>
    <row r="113" spans="1:8" ht="15.75" outlineLevel="5" x14ac:dyDescent="0.2">
      <c r="A113" s="45" t="s">
        <v>482</v>
      </c>
      <c r="B113" s="45" t="s">
        <v>472</v>
      </c>
      <c r="C113" s="45" t="s">
        <v>55</v>
      </c>
      <c r="D113" s="45"/>
      <c r="E113" s="10" t="s">
        <v>56</v>
      </c>
      <c r="F113" s="6">
        <f t="shared" si="58"/>
        <v>342.5</v>
      </c>
      <c r="G113" s="6">
        <f t="shared" si="59"/>
        <v>342.5</v>
      </c>
      <c r="H113" s="6">
        <f t="shared" si="60"/>
        <v>342.5</v>
      </c>
    </row>
    <row r="114" spans="1:8" ht="15.75" outlineLevel="7" x14ac:dyDescent="0.2">
      <c r="A114" s="46" t="s">
        <v>482</v>
      </c>
      <c r="B114" s="46" t="s">
        <v>472</v>
      </c>
      <c r="C114" s="46" t="s">
        <v>55</v>
      </c>
      <c r="D114" s="46" t="s">
        <v>7</v>
      </c>
      <c r="E114" s="11" t="s">
        <v>8</v>
      </c>
      <c r="F114" s="7">
        <v>342.5</v>
      </c>
      <c r="G114" s="7">
        <v>342.5</v>
      </c>
      <c r="H114" s="7">
        <v>342.5</v>
      </c>
    </row>
    <row r="115" spans="1:8" ht="31.5" outlineLevel="7" x14ac:dyDescent="0.2">
      <c r="A115" s="45" t="s">
        <v>482</v>
      </c>
      <c r="B115" s="45" t="s">
        <v>472</v>
      </c>
      <c r="C115" s="45" t="s">
        <v>131</v>
      </c>
      <c r="D115" s="45"/>
      <c r="E115" s="10" t="s">
        <v>132</v>
      </c>
      <c r="F115" s="6">
        <f>F116</f>
        <v>60.6</v>
      </c>
      <c r="G115" s="6">
        <f t="shared" ref="G115:H115" si="61">G116</f>
        <v>60.6</v>
      </c>
      <c r="H115" s="6">
        <f t="shared" si="61"/>
        <v>60.6</v>
      </c>
    </row>
    <row r="116" spans="1:8" ht="15.75" outlineLevel="7" x14ac:dyDescent="0.2">
      <c r="A116" s="45" t="s">
        <v>482</v>
      </c>
      <c r="B116" s="45" t="s">
        <v>472</v>
      </c>
      <c r="C116" s="45" t="s">
        <v>133</v>
      </c>
      <c r="D116" s="45"/>
      <c r="E116" s="10" t="s">
        <v>506</v>
      </c>
      <c r="F116" s="6">
        <f t="shared" ref="F116:H118" si="62">F117</f>
        <v>60.6</v>
      </c>
      <c r="G116" s="6">
        <f t="shared" si="62"/>
        <v>60.6</v>
      </c>
      <c r="H116" s="6">
        <f t="shared" si="62"/>
        <v>60.6</v>
      </c>
    </row>
    <row r="117" spans="1:8" ht="31.5" outlineLevel="7" x14ac:dyDescent="0.2">
      <c r="A117" s="45" t="s">
        <v>482</v>
      </c>
      <c r="B117" s="45" t="s">
        <v>472</v>
      </c>
      <c r="C117" s="45" t="s">
        <v>166</v>
      </c>
      <c r="D117" s="45"/>
      <c r="E117" s="10" t="s">
        <v>167</v>
      </c>
      <c r="F117" s="6">
        <f t="shared" si="62"/>
        <v>60.6</v>
      </c>
      <c r="G117" s="6">
        <f t="shared" si="62"/>
        <v>60.6</v>
      </c>
      <c r="H117" s="6">
        <f t="shared" si="62"/>
        <v>60.6</v>
      </c>
    </row>
    <row r="118" spans="1:8" ht="47.25" outlineLevel="7" x14ac:dyDescent="0.2">
      <c r="A118" s="45" t="s">
        <v>482</v>
      </c>
      <c r="B118" s="45" t="s">
        <v>472</v>
      </c>
      <c r="C118" s="45" t="s">
        <v>168</v>
      </c>
      <c r="D118" s="45"/>
      <c r="E118" s="10" t="s">
        <v>409</v>
      </c>
      <c r="F118" s="6">
        <f t="shared" si="62"/>
        <v>60.6</v>
      </c>
      <c r="G118" s="6">
        <f t="shared" si="62"/>
        <v>60.6</v>
      </c>
      <c r="H118" s="6">
        <f>H119</f>
        <v>60.6</v>
      </c>
    </row>
    <row r="119" spans="1:8" ht="31.5" outlineLevel="7" x14ac:dyDescent="0.2">
      <c r="A119" s="46" t="s">
        <v>482</v>
      </c>
      <c r="B119" s="46" t="s">
        <v>472</v>
      </c>
      <c r="C119" s="46" t="s">
        <v>168</v>
      </c>
      <c r="D119" s="46" t="s">
        <v>65</v>
      </c>
      <c r="E119" s="11" t="s">
        <v>66</v>
      </c>
      <c r="F119" s="7">
        <v>60.6</v>
      </c>
      <c r="G119" s="7">
        <v>60.6</v>
      </c>
      <c r="H119" s="7">
        <v>60.6</v>
      </c>
    </row>
    <row r="120" spans="1:8" ht="31.5" outlineLevel="2" x14ac:dyDescent="0.2">
      <c r="A120" s="45" t="s">
        <v>482</v>
      </c>
      <c r="B120" s="45" t="s">
        <v>472</v>
      </c>
      <c r="C120" s="45" t="s">
        <v>57</v>
      </c>
      <c r="D120" s="45"/>
      <c r="E120" s="10" t="s">
        <v>58</v>
      </c>
      <c r="F120" s="6">
        <f>F121+F134</f>
        <v>6790.5388100000009</v>
      </c>
      <c r="G120" s="6">
        <f>G121+G134</f>
        <v>4698.2</v>
      </c>
      <c r="H120" s="6">
        <f>H121+H134</f>
        <v>4698.2</v>
      </c>
    </row>
    <row r="121" spans="1:8" ht="31.5" outlineLevel="3" x14ac:dyDescent="0.2">
      <c r="A121" s="45" t="s">
        <v>482</v>
      </c>
      <c r="B121" s="45" t="s">
        <v>472</v>
      </c>
      <c r="C121" s="45" t="s">
        <v>59</v>
      </c>
      <c r="D121" s="45"/>
      <c r="E121" s="10" t="s">
        <v>60</v>
      </c>
      <c r="F121" s="6">
        <f t="shared" ref="F121:H121" si="63">F122</f>
        <v>6515.7388100000007</v>
      </c>
      <c r="G121" s="6">
        <f t="shared" si="63"/>
        <v>4423.3999999999996</v>
      </c>
      <c r="H121" s="6">
        <f t="shared" si="63"/>
        <v>4423.3999999999996</v>
      </c>
    </row>
    <row r="122" spans="1:8" ht="31.5" outlineLevel="4" x14ac:dyDescent="0.2">
      <c r="A122" s="45" t="s">
        <v>482</v>
      </c>
      <c r="B122" s="45" t="s">
        <v>472</v>
      </c>
      <c r="C122" s="45" t="s">
        <v>61</v>
      </c>
      <c r="D122" s="45"/>
      <c r="E122" s="10" t="s">
        <v>62</v>
      </c>
      <c r="F122" s="6">
        <f>F123+F130+F132+F128+F126</f>
        <v>6515.7388100000007</v>
      </c>
      <c r="G122" s="6">
        <f>G123+G130+G132+G128+G126</f>
        <v>4423.3999999999996</v>
      </c>
      <c r="H122" s="6">
        <f>H123+H130+H132+H128+H126</f>
        <v>4423.3999999999996</v>
      </c>
    </row>
    <row r="123" spans="1:8" ht="31.5" outlineLevel="5" x14ac:dyDescent="0.2">
      <c r="A123" s="45" t="s">
        <v>482</v>
      </c>
      <c r="B123" s="45" t="s">
        <v>472</v>
      </c>
      <c r="C123" s="45" t="s">
        <v>63</v>
      </c>
      <c r="D123" s="45"/>
      <c r="E123" s="10" t="s">
        <v>64</v>
      </c>
      <c r="F123" s="6">
        <f>F124+F125</f>
        <v>3423.4</v>
      </c>
      <c r="G123" s="6">
        <f t="shared" ref="G123:H123" si="64">G124+G125</f>
        <v>3423.4</v>
      </c>
      <c r="H123" s="6">
        <f t="shared" si="64"/>
        <v>3423.4</v>
      </c>
    </row>
    <row r="124" spans="1:8" ht="15.75" outlineLevel="7" x14ac:dyDescent="0.2">
      <c r="A124" s="46" t="s">
        <v>482</v>
      </c>
      <c r="B124" s="46" t="s">
        <v>472</v>
      </c>
      <c r="C124" s="46" t="s">
        <v>63</v>
      </c>
      <c r="D124" s="46" t="s">
        <v>7</v>
      </c>
      <c r="E124" s="11" t="s">
        <v>8</v>
      </c>
      <c r="F124" s="7">
        <v>45</v>
      </c>
      <c r="G124" s="7">
        <v>45</v>
      </c>
      <c r="H124" s="7">
        <v>45</v>
      </c>
    </row>
    <row r="125" spans="1:8" ht="31.5" outlineLevel="7" x14ac:dyDescent="0.2">
      <c r="A125" s="46" t="s">
        <v>482</v>
      </c>
      <c r="B125" s="46" t="s">
        <v>472</v>
      </c>
      <c r="C125" s="46" t="s">
        <v>63</v>
      </c>
      <c r="D125" s="46" t="s">
        <v>65</v>
      </c>
      <c r="E125" s="11" t="s">
        <v>66</v>
      </c>
      <c r="F125" s="7">
        <v>3378.4</v>
      </c>
      <c r="G125" s="7">
        <v>3378.4</v>
      </c>
      <c r="H125" s="7">
        <v>3378.4</v>
      </c>
    </row>
    <row r="126" spans="1:8" ht="31.5" outlineLevel="7" x14ac:dyDescent="0.2">
      <c r="A126" s="45" t="s">
        <v>482</v>
      </c>
      <c r="B126" s="45" t="s">
        <v>472</v>
      </c>
      <c r="C126" s="45" t="s">
        <v>460</v>
      </c>
      <c r="D126" s="45"/>
      <c r="E126" s="12" t="s">
        <v>782</v>
      </c>
      <c r="F126" s="6">
        <f>F127</f>
        <v>160.5</v>
      </c>
      <c r="G126" s="6"/>
      <c r="H126" s="6"/>
    </row>
    <row r="127" spans="1:8" ht="31.5" outlineLevel="7" x14ac:dyDescent="0.2">
      <c r="A127" s="46" t="s">
        <v>482</v>
      </c>
      <c r="B127" s="46" t="s">
        <v>472</v>
      </c>
      <c r="C127" s="46" t="s">
        <v>460</v>
      </c>
      <c r="D127" s="46" t="s">
        <v>65</v>
      </c>
      <c r="E127" s="13" t="s">
        <v>422</v>
      </c>
      <c r="F127" s="7">
        <v>160.5</v>
      </c>
      <c r="G127" s="7"/>
      <c r="H127" s="7"/>
    </row>
    <row r="128" spans="1:8" s="59" customFormat="1" ht="31.5" outlineLevel="7" x14ac:dyDescent="0.2">
      <c r="A128" s="45" t="s">
        <v>482</v>
      </c>
      <c r="B128" s="45" t="s">
        <v>472</v>
      </c>
      <c r="C128" s="45" t="s">
        <v>460</v>
      </c>
      <c r="D128" s="45"/>
      <c r="E128" s="12" t="s">
        <v>945</v>
      </c>
      <c r="F128" s="6">
        <f>F129</f>
        <v>802.4</v>
      </c>
      <c r="G128" s="6"/>
      <c r="H128" s="6"/>
    </row>
    <row r="129" spans="1:8" ht="31.5" outlineLevel="7" x14ac:dyDescent="0.2">
      <c r="A129" s="46" t="s">
        <v>482</v>
      </c>
      <c r="B129" s="46" t="s">
        <v>472</v>
      </c>
      <c r="C129" s="46" t="s">
        <v>460</v>
      </c>
      <c r="D129" s="46" t="s">
        <v>65</v>
      </c>
      <c r="E129" s="11" t="s">
        <v>66</v>
      </c>
      <c r="F129" s="7">
        <v>802.4</v>
      </c>
      <c r="G129" s="7"/>
      <c r="H129" s="7"/>
    </row>
    <row r="130" spans="1:8" s="59" customFormat="1" ht="31.5" outlineLevel="7" x14ac:dyDescent="0.2">
      <c r="A130" s="45" t="s">
        <v>482</v>
      </c>
      <c r="B130" s="45" t="s">
        <v>472</v>
      </c>
      <c r="C130" s="45" t="s">
        <v>443</v>
      </c>
      <c r="D130" s="45"/>
      <c r="E130" s="12" t="s">
        <v>493</v>
      </c>
      <c r="F130" s="6">
        <f>F131</f>
        <v>1064.71245</v>
      </c>
      <c r="G130" s="6">
        <f t="shared" ref="G130:H130" si="65">G131</f>
        <v>1000</v>
      </c>
      <c r="H130" s="6">
        <f t="shared" si="65"/>
        <v>1000</v>
      </c>
    </row>
    <row r="131" spans="1:8" ht="31.5" outlineLevel="7" x14ac:dyDescent="0.2">
      <c r="A131" s="46" t="s">
        <v>482</v>
      </c>
      <c r="B131" s="46" t="s">
        <v>472</v>
      </c>
      <c r="C131" s="46" t="s">
        <v>443</v>
      </c>
      <c r="D131" s="46" t="s">
        <v>65</v>
      </c>
      <c r="E131" s="11" t="s">
        <v>66</v>
      </c>
      <c r="F131" s="7">
        <v>1064.71245</v>
      </c>
      <c r="G131" s="7">
        <v>1000</v>
      </c>
      <c r="H131" s="7">
        <v>1000</v>
      </c>
    </row>
    <row r="132" spans="1:8" s="59" customFormat="1" ht="31.5" outlineLevel="7" x14ac:dyDescent="0.2">
      <c r="A132" s="45" t="s">
        <v>482</v>
      </c>
      <c r="B132" s="45" t="s">
        <v>472</v>
      </c>
      <c r="C132" s="45" t="s">
        <v>443</v>
      </c>
      <c r="D132" s="45"/>
      <c r="E132" s="12" t="s">
        <v>449</v>
      </c>
      <c r="F132" s="6">
        <f t="shared" ref="F132" si="66">F133</f>
        <v>1064.7263600000001</v>
      </c>
      <c r="G132" s="6"/>
      <c r="H132" s="6"/>
    </row>
    <row r="133" spans="1:8" ht="31.5" outlineLevel="7" x14ac:dyDescent="0.2">
      <c r="A133" s="46" t="s">
        <v>482</v>
      </c>
      <c r="B133" s="46" t="s">
        <v>472</v>
      </c>
      <c r="C133" s="46" t="s">
        <v>443</v>
      </c>
      <c r="D133" s="46" t="s">
        <v>65</v>
      </c>
      <c r="E133" s="11" t="s">
        <v>66</v>
      </c>
      <c r="F133" s="7">
        <v>1064.7263600000001</v>
      </c>
      <c r="G133" s="7"/>
      <c r="H133" s="7"/>
    </row>
    <row r="134" spans="1:8" ht="31.5" outlineLevel="3" x14ac:dyDescent="0.2">
      <c r="A134" s="45" t="s">
        <v>482</v>
      </c>
      <c r="B134" s="45" t="s">
        <v>472</v>
      </c>
      <c r="C134" s="45" t="s">
        <v>67</v>
      </c>
      <c r="D134" s="45"/>
      <c r="E134" s="10" t="s">
        <v>68</v>
      </c>
      <c r="F134" s="6">
        <f t="shared" ref="F134:F136" si="67">F135</f>
        <v>274.8</v>
      </c>
      <c r="G134" s="6">
        <f t="shared" ref="G134:G136" si="68">G135</f>
        <v>274.8</v>
      </c>
      <c r="H134" s="6">
        <f t="shared" ref="H134:H136" si="69">H135</f>
        <v>274.8</v>
      </c>
    </row>
    <row r="135" spans="1:8" ht="31.5" outlineLevel="4" x14ac:dyDescent="0.2">
      <c r="A135" s="45" t="s">
        <v>482</v>
      </c>
      <c r="B135" s="45" t="s">
        <v>472</v>
      </c>
      <c r="C135" s="45" t="s">
        <v>69</v>
      </c>
      <c r="D135" s="45"/>
      <c r="E135" s="10" t="s">
        <v>70</v>
      </c>
      <c r="F135" s="6">
        <f t="shared" si="67"/>
        <v>274.8</v>
      </c>
      <c r="G135" s="6">
        <f t="shared" si="68"/>
        <v>274.8</v>
      </c>
      <c r="H135" s="6">
        <f t="shared" si="69"/>
        <v>274.8</v>
      </c>
    </row>
    <row r="136" spans="1:8" ht="31.5" outlineLevel="5" x14ac:dyDescent="0.2">
      <c r="A136" s="45" t="s">
        <v>482</v>
      </c>
      <c r="B136" s="45" t="s">
        <v>472</v>
      </c>
      <c r="C136" s="45" t="s">
        <v>434</v>
      </c>
      <c r="D136" s="45"/>
      <c r="E136" s="10" t="s">
        <v>435</v>
      </c>
      <c r="F136" s="6">
        <f t="shared" si="67"/>
        <v>274.8</v>
      </c>
      <c r="G136" s="6">
        <f t="shared" si="68"/>
        <v>274.8</v>
      </c>
      <c r="H136" s="6">
        <f t="shared" si="69"/>
        <v>274.8</v>
      </c>
    </row>
    <row r="137" spans="1:8" ht="31.5" outlineLevel="7" x14ac:dyDescent="0.2">
      <c r="A137" s="46" t="s">
        <v>482</v>
      </c>
      <c r="B137" s="46" t="s">
        <v>472</v>
      </c>
      <c r="C137" s="46" t="s">
        <v>434</v>
      </c>
      <c r="D137" s="46" t="s">
        <v>65</v>
      </c>
      <c r="E137" s="11" t="s">
        <v>66</v>
      </c>
      <c r="F137" s="7">
        <v>274.8</v>
      </c>
      <c r="G137" s="7">
        <v>274.8</v>
      </c>
      <c r="H137" s="7">
        <v>274.8</v>
      </c>
    </row>
    <row r="138" spans="1:8" ht="31.5" outlineLevel="2" x14ac:dyDescent="0.2">
      <c r="A138" s="45" t="s">
        <v>482</v>
      </c>
      <c r="B138" s="45" t="s">
        <v>472</v>
      </c>
      <c r="C138" s="45" t="s">
        <v>30</v>
      </c>
      <c r="D138" s="45"/>
      <c r="E138" s="10" t="s">
        <v>31</v>
      </c>
      <c r="F138" s="6">
        <f>F139+F144</f>
        <v>71534</v>
      </c>
      <c r="G138" s="6">
        <f t="shared" ref="G138:H138" si="70">G139+G144</f>
        <v>71741.5</v>
      </c>
      <c r="H138" s="6">
        <f t="shared" si="70"/>
        <v>71741.5</v>
      </c>
    </row>
    <row r="139" spans="1:8" ht="15.75" outlineLevel="3" x14ac:dyDescent="0.2">
      <c r="A139" s="45" t="s">
        <v>482</v>
      </c>
      <c r="B139" s="45" t="s">
        <v>472</v>
      </c>
      <c r="C139" s="45" t="s">
        <v>71</v>
      </c>
      <c r="D139" s="45"/>
      <c r="E139" s="10" t="s">
        <v>72</v>
      </c>
      <c r="F139" s="6">
        <f t="shared" ref="F139:F140" si="71">F140</f>
        <v>693.2</v>
      </c>
      <c r="G139" s="6">
        <f t="shared" ref="G139:G140" si="72">G140</f>
        <v>693.2</v>
      </c>
      <c r="H139" s="6">
        <f t="shared" ref="H139:H140" si="73">H140</f>
        <v>693.2</v>
      </c>
    </row>
    <row r="140" spans="1:8" ht="32.25" customHeight="1" outlineLevel="4" x14ac:dyDescent="0.2">
      <c r="A140" s="45" t="s">
        <v>482</v>
      </c>
      <c r="B140" s="45" t="s">
        <v>472</v>
      </c>
      <c r="C140" s="45" t="s">
        <v>73</v>
      </c>
      <c r="D140" s="45"/>
      <c r="E140" s="10" t="s">
        <v>74</v>
      </c>
      <c r="F140" s="6">
        <f t="shared" si="71"/>
        <v>693.2</v>
      </c>
      <c r="G140" s="6">
        <f t="shared" si="72"/>
        <v>693.2</v>
      </c>
      <c r="H140" s="6">
        <f t="shared" si="73"/>
        <v>693.2</v>
      </c>
    </row>
    <row r="141" spans="1:8" ht="15.75" outlineLevel="5" x14ac:dyDescent="0.2">
      <c r="A141" s="45" t="s">
        <v>482</v>
      </c>
      <c r="B141" s="45" t="s">
        <v>472</v>
      </c>
      <c r="C141" s="45" t="s">
        <v>75</v>
      </c>
      <c r="D141" s="45"/>
      <c r="E141" s="10" t="s">
        <v>76</v>
      </c>
      <c r="F141" s="6">
        <f>F142+F143</f>
        <v>693.2</v>
      </c>
      <c r="G141" s="6">
        <f t="shared" ref="G141:H141" si="74">G142+G143</f>
        <v>693.2</v>
      </c>
      <c r="H141" s="6">
        <f t="shared" si="74"/>
        <v>693.2</v>
      </c>
    </row>
    <row r="142" spans="1:8" ht="47.25" outlineLevel="7" x14ac:dyDescent="0.2">
      <c r="A142" s="46" t="s">
        <v>482</v>
      </c>
      <c r="B142" s="46" t="s">
        <v>472</v>
      </c>
      <c r="C142" s="46" t="s">
        <v>75</v>
      </c>
      <c r="D142" s="46" t="s">
        <v>4</v>
      </c>
      <c r="E142" s="11" t="s">
        <v>5</v>
      </c>
      <c r="F142" s="7">
        <v>338.2</v>
      </c>
      <c r="G142" s="7">
        <v>338.2</v>
      </c>
      <c r="H142" s="7">
        <v>338.2</v>
      </c>
    </row>
    <row r="143" spans="1:8" ht="15.75" outlineLevel="7" x14ac:dyDescent="0.2">
      <c r="A143" s="46" t="s">
        <v>482</v>
      </c>
      <c r="B143" s="46" t="s">
        <v>472</v>
      </c>
      <c r="C143" s="46" t="s">
        <v>75</v>
      </c>
      <c r="D143" s="46" t="s">
        <v>7</v>
      </c>
      <c r="E143" s="11" t="s">
        <v>8</v>
      </c>
      <c r="F143" s="7">
        <v>355</v>
      </c>
      <c r="G143" s="7">
        <v>355</v>
      </c>
      <c r="H143" s="7">
        <v>355</v>
      </c>
    </row>
    <row r="144" spans="1:8" ht="32.25" customHeight="1" outlineLevel="3" x14ac:dyDescent="0.2">
      <c r="A144" s="45" t="s">
        <v>482</v>
      </c>
      <c r="B144" s="45" t="s">
        <v>472</v>
      </c>
      <c r="C144" s="45" t="s">
        <v>32</v>
      </c>
      <c r="D144" s="45"/>
      <c r="E144" s="10" t="s">
        <v>33</v>
      </c>
      <c r="F144" s="6">
        <f>F145+F156</f>
        <v>70840.800000000003</v>
      </c>
      <c r="G144" s="6">
        <f>G145+G156</f>
        <v>71048.3</v>
      </c>
      <c r="H144" s="6">
        <f>H145+H156</f>
        <v>71048.3</v>
      </c>
    </row>
    <row r="145" spans="1:8" ht="31.5" outlineLevel="4" x14ac:dyDescent="0.2">
      <c r="A145" s="45" t="s">
        <v>482</v>
      </c>
      <c r="B145" s="45" t="s">
        <v>472</v>
      </c>
      <c r="C145" s="45" t="s">
        <v>34</v>
      </c>
      <c r="D145" s="45"/>
      <c r="E145" s="10" t="s">
        <v>35</v>
      </c>
      <c r="F145" s="6">
        <f>F146+F148+F150+F152+F154</f>
        <v>20810.7</v>
      </c>
      <c r="G145" s="6">
        <f t="shared" ref="G145:H145" si="75">G146+G148+G150+G152+G154</f>
        <v>21018.2</v>
      </c>
      <c r="H145" s="6">
        <f t="shared" si="75"/>
        <v>21018.2</v>
      </c>
    </row>
    <row r="146" spans="1:8" ht="31.5" outlineLevel="5" x14ac:dyDescent="0.2">
      <c r="A146" s="45" t="s">
        <v>482</v>
      </c>
      <c r="B146" s="45" t="s">
        <v>472</v>
      </c>
      <c r="C146" s="45" t="s">
        <v>77</v>
      </c>
      <c r="D146" s="45"/>
      <c r="E146" s="10" t="s">
        <v>14</v>
      </c>
      <c r="F146" s="6">
        <f t="shared" ref="F146:H146" si="76">F147</f>
        <v>7100</v>
      </c>
      <c r="G146" s="6">
        <f t="shared" si="76"/>
        <v>7100</v>
      </c>
      <c r="H146" s="6">
        <f t="shared" si="76"/>
        <v>7100</v>
      </c>
    </row>
    <row r="147" spans="1:8" ht="15.75" outlineLevel="7" x14ac:dyDescent="0.2">
      <c r="A147" s="46" t="s">
        <v>482</v>
      </c>
      <c r="B147" s="46" t="s">
        <v>472</v>
      </c>
      <c r="C147" s="46" t="s">
        <v>77</v>
      </c>
      <c r="D147" s="46" t="s">
        <v>7</v>
      </c>
      <c r="E147" s="11" t="s">
        <v>8</v>
      </c>
      <c r="F147" s="7">
        <v>7100</v>
      </c>
      <c r="G147" s="7">
        <v>7100</v>
      </c>
      <c r="H147" s="7">
        <v>7100</v>
      </c>
    </row>
    <row r="148" spans="1:8" ht="31.5" outlineLevel="5" x14ac:dyDescent="0.2">
      <c r="A148" s="45" t="s">
        <v>482</v>
      </c>
      <c r="B148" s="45" t="s">
        <v>472</v>
      </c>
      <c r="C148" s="45" t="s">
        <v>78</v>
      </c>
      <c r="D148" s="45"/>
      <c r="E148" s="10" t="s">
        <v>79</v>
      </c>
      <c r="F148" s="6">
        <f t="shared" ref="F148:H148" si="77">F149</f>
        <v>6498.7</v>
      </c>
      <c r="G148" s="6">
        <f t="shared" si="77"/>
        <v>6498.7</v>
      </c>
      <c r="H148" s="6">
        <f t="shared" si="77"/>
        <v>6498.7</v>
      </c>
    </row>
    <row r="149" spans="1:8" ht="31.5" outlineLevel="7" x14ac:dyDescent="0.2">
      <c r="A149" s="46" t="s">
        <v>482</v>
      </c>
      <c r="B149" s="46" t="s">
        <v>472</v>
      </c>
      <c r="C149" s="46" t="s">
        <v>78</v>
      </c>
      <c r="D149" s="46" t="s">
        <v>65</v>
      </c>
      <c r="E149" s="11" t="s">
        <v>66</v>
      </c>
      <c r="F149" s="7">
        <v>6498.7</v>
      </c>
      <c r="G149" s="7">
        <v>6498.7</v>
      </c>
      <c r="H149" s="7">
        <v>6498.7</v>
      </c>
    </row>
    <row r="150" spans="1:8" ht="15.75" outlineLevel="5" x14ac:dyDescent="0.2">
      <c r="A150" s="45" t="s">
        <v>482</v>
      </c>
      <c r="B150" s="45" t="s">
        <v>472</v>
      </c>
      <c r="C150" s="45" t="s">
        <v>80</v>
      </c>
      <c r="D150" s="45"/>
      <c r="E150" s="10" t="s">
        <v>81</v>
      </c>
      <c r="F150" s="6">
        <f t="shared" ref="F150:H150" si="78">F151</f>
        <v>1383.5</v>
      </c>
      <c r="G150" s="6">
        <f t="shared" si="78"/>
        <v>1383.5</v>
      </c>
      <c r="H150" s="6">
        <f t="shared" si="78"/>
        <v>1383.5</v>
      </c>
    </row>
    <row r="151" spans="1:8" ht="15.75" outlineLevel="7" x14ac:dyDescent="0.2">
      <c r="A151" s="46" t="s">
        <v>482</v>
      </c>
      <c r="B151" s="46" t="s">
        <v>472</v>
      </c>
      <c r="C151" s="46" t="s">
        <v>80</v>
      </c>
      <c r="D151" s="46" t="s">
        <v>19</v>
      </c>
      <c r="E151" s="11" t="s">
        <v>20</v>
      </c>
      <c r="F151" s="7">
        <v>1383.5</v>
      </c>
      <c r="G151" s="7">
        <v>1383.5</v>
      </c>
      <c r="H151" s="7">
        <v>1383.5</v>
      </c>
    </row>
    <row r="152" spans="1:8" ht="31.5" outlineLevel="5" x14ac:dyDescent="0.2">
      <c r="A152" s="45" t="s">
        <v>482</v>
      </c>
      <c r="B152" s="45" t="s">
        <v>472</v>
      </c>
      <c r="C152" s="45" t="s">
        <v>742</v>
      </c>
      <c r="D152" s="45"/>
      <c r="E152" s="10" t="s">
        <v>82</v>
      </c>
      <c r="F152" s="6">
        <f t="shared" ref="F152:H152" si="79">F153</f>
        <v>1130.3</v>
      </c>
      <c r="G152" s="6">
        <f t="shared" si="79"/>
        <v>1167.2</v>
      </c>
      <c r="H152" s="6">
        <f t="shared" si="79"/>
        <v>1167.2</v>
      </c>
    </row>
    <row r="153" spans="1:8" ht="31.5" outlineLevel="7" x14ac:dyDescent="0.2">
      <c r="A153" s="46" t="s">
        <v>482</v>
      </c>
      <c r="B153" s="46" t="s">
        <v>472</v>
      </c>
      <c r="C153" s="46" t="s">
        <v>742</v>
      </c>
      <c r="D153" s="46" t="s">
        <v>65</v>
      </c>
      <c r="E153" s="11" t="s">
        <v>66</v>
      </c>
      <c r="F153" s="7">
        <v>1130.3</v>
      </c>
      <c r="G153" s="7">
        <v>1167.2</v>
      </c>
      <c r="H153" s="7">
        <v>1167.2</v>
      </c>
    </row>
    <row r="154" spans="1:8" ht="15.75" outlineLevel="5" x14ac:dyDescent="0.2">
      <c r="A154" s="45" t="s">
        <v>482</v>
      </c>
      <c r="B154" s="45" t="s">
        <v>472</v>
      </c>
      <c r="C154" s="45" t="s">
        <v>83</v>
      </c>
      <c r="D154" s="45"/>
      <c r="E154" s="10" t="s">
        <v>84</v>
      </c>
      <c r="F154" s="6">
        <f>F155</f>
        <v>4698.2</v>
      </c>
      <c r="G154" s="6">
        <f t="shared" ref="G154:H154" si="80">G155</f>
        <v>4868.8</v>
      </c>
      <c r="H154" s="6">
        <f t="shared" si="80"/>
        <v>4868.8</v>
      </c>
    </row>
    <row r="155" spans="1:8" ht="47.25" outlineLevel="7" x14ac:dyDescent="0.2">
      <c r="A155" s="46" t="s">
        <v>482</v>
      </c>
      <c r="B155" s="46" t="s">
        <v>472</v>
      </c>
      <c r="C155" s="46" t="s">
        <v>83</v>
      </c>
      <c r="D155" s="46" t="s">
        <v>4</v>
      </c>
      <c r="E155" s="11" t="s">
        <v>5</v>
      </c>
      <c r="F155" s="7">
        <v>4698.2</v>
      </c>
      <c r="G155" s="7">
        <v>4868.8</v>
      </c>
      <c r="H155" s="7">
        <v>4868.8</v>
      </c>
    </row>
    <row r="156" spans="1:8" ht="31.5" outlineLevel="4" x14ac:dyDescent="0.2">
      <c r="A156" s="45" t="s">
        <v>482</v>
      </c>
      <c r="B156" s="45" t="s">
        <v>472</v>
      </c>
      <c r="C156" s="45" t="s">
        <v>85</v>
      </c>
      <c r="D156" s="45"/>
      <c r="E156" s="10" t="s">
        <v>86</v>
      </c>
      <c r="F156" s="6">
        <f>F157+F159+F161</f>
        <v>50030.1</v>
      </c>
      <c r="G156" s="6">
        <f t="shared" ref="G156:H156" si="81">G157+G159+G161</f>
        <v>50030.1</v>
      </c>
      <c r="H156" s="6">
        <f t="shared" si="81"/>
        <v>50030.1</v>
      </c>
    </row>
    <row r="157" spans="1:8" ht="15.75" outlineLevel="5" x14ac:dyDescent="0.2">
      <c r="A157" s="45" t="s">
        <v>482</v>
      </c>
      <c r="B157" s="45" t="s">
        <v>472</v>
      </c>
      <c r="C157" s="45" t="s">
        <v>87</v>
      </c>
      <c r="D157" s="45"/>
      <c r="E157" s="10" t="s">
        <v>88</v>
      </c>
      <c r="F157" s="6">
        <f t="shared" ref="F157:H157" si="82">F158</f>
        <v>49354.1</v>
      </c>
      <c r="G157" s="6">
        <f t="shared" si="82"/>
        <v>49354.1</v>
      </c>
      <c r="H157" s="6">
        <f t="shared" si="82"/>
        <v>49354.1</v>
      </c>
    </row>
    <row r="158" spans="1:8" ht="31.5" outlineLevel="7" x14ac:dyDescent="0.2">
      <c r="A158" s="46" t="s">
        <v>482</v>
      </c>
      <c r="B158" s="46" t="s">
        <v>472</v>
      </c>
      <c r="C158" s="46" t="s">
        <v>87</v>
      </c>
      <c r="D158" s="46" t="s">
        <v>65</v>
      </c>
      <c r="E158" s="11" t="s">
        <v>66</v>
      </c>
      <c r="F158" s="7">
        <v>49354.1</v>
      </c>
      <c r="G158" s="7">
        <v>49354.1</v>
      </c>
      <c r="H158" s="7">
        <v>49354.1</v>
      </c>
    </row>
    <row r="159" spans="1:8" ht="15.75" outlineLevel="5" x14ac:dyDescent="0.2">
      <c r="A159" s="45" t="s">
        <v>482</v>
      </c>
      <c r="B159" s="45" t="s">
        <v>472</v>
      </c>
      <c r="C159" s="45" t="s">
        <v>89</v>
      </c>
      <c r="D159" s="45"/>
      <c r="E159" s="10" t="s">
        <v>10</v>
      </c>
      <c r="F159" s="6">
        <f t="shared" ref="F159:H159" si="83">F160</f>
        <v>395</v>
      </c>
      <c r="G159" s="6">
        <f t="shared" si="83"/>
        <v>395</v>
      </c>
      <c r="H159" s="6">
        <f t="shared" si="83"/>
        <v>395</v>
      </c>
    </row>
    <row r="160" spans="1:8" ht="15.75" outlineLevel="7" x14ac:dyDescent="0.2">
      <c r="A160" s="46" t="s">
        <v>482</v>
      </c>
      <c r="B160" s="46" t="s">
        <v>472</v>
      </c>
      <c r="C160" s="46" t="s">
        <v>89</v>
      </c>
      <c r="D160" s="46" t="s">
        <v>15</v>
      </c>
      <c r="E160" s="11" t="s">
        <v>16</v>
      </c>
      <c r="F160" s="7">
        <v>395</v>
      </c>
      <c r="G160" s="7">
        <v>395</v>
      </c>
      <c r="H160" s="7">
        <v>395</v>
      </c>
    </row>
    <row r="161" spans="1:8" ht="15.75" outlineLevel="5" x14ac:dyDescent="0.2">
      <c r="A161" s="45" t="s">
        <v>482</v>
      </c>
      <c r="B161" s="45" t="s">
        <v>472</v>
      </c>
      <c r="C161" s="45" t="s">
        <v>90</v>
      </c>
      <c r="D161" s="45"/>
      <c r="E161" s="10" t="s">
        <v>91</v>
      </c>
      <c r="F161" s="6">
        <f t="shared" ref="F161:H161" si="84">F162</f>
        <v>281</v>
      </c>
      <c r="G161" s="6">
        <f t="shared" si="84"/>
        <v>281</v>
      </c>
      <c r="H161" s="6">
        <f t="shared" si="84"/>
        <v>281</v>
      </c>
    </row>
    <row r="162" spans="1:8" ht="15.75" outlineLevel="7" x14ac:dyDescent="0.2">
      <c r="A162" s="46" t="s">
        <v>482</v>
      </c>
      <c r="B162" s="46" t="s">
        <v>472</v>
      </c>
      <c r="C162" s="46" t="s">
        <v>90</v>
      </c>
      <c r="D162" s="46" t="s">
        <v>7</v>
      </c>
      <c r="E162" s="11" t="s">
        <v>8</v>
      </c>
      <c r="F162" s="7">
        <v>281</v>
      </c>
      <c r="G162" s="7">
        <v>281</v>
      </c>
      <c r="H162" s="7">
        <v>281</v>
      </c>
    </row>
    <row r="163" spans="1:8" ht="31.5" outlineLevel="2" x14ac:dyDescent="0.2">
      <c r="A163" s="45" t="s">
        <v>482</v>
      </c>
      <c r="B163" s="45" t="s">
        <v>472</v>
      </c>
      <c r="C163" s="45" t="s">
        <v>11</v>
      </c>
      <c r="D163" s="45"/>
      <c r="E163" s="10" t="s">
        <v>12</v>
      </c>
      <c r="F163" s="6"/>
      <c r="G163" s="6"/>
      <c r="H163" s="6">
        <f t="shared" ref="H163" si="85">H164</f>
        <v>5000</v>
      </c>
    </row>
    <row r="164" spans="1:8" ht="31.5" outlineLevel="7" x14ac:dyDescent="0.2">
      <c r="A164" s="45" t="s">
        <v>482</v>
      </c>
      <c r="B164" s="45" t="s">
        <v>472</v>
      </c>
      <c r="C164" s="45" t="s">
        <v>455</v>
      </c>
      <c r="D164" s="45"/>
      <c r="E164" s="10" t="s">
        <v>620</v>
      </c>
      <c r="F164" s="6"/>
      <c r="G164" s="6"/>
      <c r="H164" s="6">
        <f t="shared" ref="H164" si="86">H165</f>
        <v>5000</v>
      </c>
    </row>
    <row r="165" spans="1:8" ht="15.75" outlineLevel="7" x14ac:dyDescent="0.2">
      <c r="A165" s="46" t="s">
        <v>482</v>
      </c>
      <c r="B165" s="46" t="s">
        <v>472</v>
      </c>
      <c r="C165" s="46" t="s">
        <v>455</v>
      </c>
      <c r="D165" s="46" t="s">
        <v>15</v>
      </c>
      <c r="E165" s="11" t="s">
        <v>16</v>
      </c>
      <c r="F165" s="7"/>
      <c r="G165" s="7"/>
      <c r="H165" s="7">
        <v>5000</v>
      </c>
    </row>
    <row r="166" spans="1:8" ht="15.75" outlineLevel="7" x14ac:dyDescent="0.2">
      <c r="A166" s="45" t="s">
        <v>482</v>
      </c>
      <c r="B166" s="45" t="s">
        <v>494</v>
      </c>
      <c r="C166" s="46"/>
      <c r="D166" s="46"/>
      <c r="E166" s="53" t="s">
        <v>495</v>
      </c>
      <c r="F166" s="6">
        <f>F167+F179+F194</f>
        <v>55879</v>
      </c>
      <c r="G166" s="6">
        <f>G167+G179+G194</f>
        <v>56955.099999999991</v>
      </c>
      <c r="H166" s="6">
        <f>H167+H179+H194</f>
        <v>61705</v>
      </c>
    </row>
    <row r="167" spans="1:8" ht="15.75" outlineLevel="1" x14ac:dyDescent="0.2">
      <c r="A167" s="45" t="s">
        <v>482</v>
      </c>
      <c r="B167" s="45" t="s">
        <v>496</v>
      </c>
      <c r="C167" s="45"/>
      <c r="D167" s="45"/>
      <c r="E167" s="10" t="s">
        <v>497</v>
      </c>
      <c r="F167" s="6">
        <f t="shared" ref="F167:H167" si="87">F168</f>
        <v>22880.499999999996</v>
      </c>
      <c r="G167" s="6">
        <f t="shared" si="87"/>
        <v>23584.499999999996</v>
      </c>
      <c r="H167" s="6">
        <f t="shared" si="87"/>
        <v>26691.999999999996</v>
      </c>
    </row>
    <row r="168" spans="1:8" ht="31.5" outlineLevel="2" x14ac:dyDescent="0.2">
      <c r="A168" s="45" t="s">
        <v>482</v>
      </c>
      <c r="B168" s="45" t="s">
        <v>496</v>
      </c>
      <c r="C168" s="45" t="s">
        <v>49</v>
      </c>
      <c r="D168" s="45"/>
      <c r="E168" s="10" t="s">
        <v>50</v>
      </c>
      <c r="F168" s="6">
        <f>F169+F173</f>
        <v>22880.499999999996</v>
      </c>
      <c r="G168" s="6">
        <f>G169+G173</f>
        <v>23584.499999999996</v>
      </c>
      <c r="H168" s="6">
        <f>H169+H173</f>
        <v>26691.999999999996</v>
      </c>
    </row>
    <row r="169" spans="1:8" ht="31.5" outlineLevel="3" x14ac:dyDescent="0.2">
      <c r="A169" s="45" t="s">
        <v>482</v>
      </c>
      <c r="B169" s="45" t="s">
        <v>496</v>
      </c>
      <c r="C169" s="45" t="s">
        <v>92</v>
      </c>
      <c r="D169" s="45"/>
      <c r="E169" s="10" t="s">
        <v>93</v>
      </c>
      <c r="F169" s="6">
        <f t="shared" ref="F169:F171" si="88">F170</f>
        <v>2828.3</v>
      </c>
      <c r="G169" s="6">
        <f t="shared" ref="G169:G171" si="89">G170</f>
        <v>2828.3</v>
      </c>
      <c r="H169" s="6">
        <f t="shared" ref="H169:H171" si="90">H170</f>
        <v>2828.3</v>
      </c>
    </row>
    <row r="170" spans="1:8" ht="31.5" outlineLevel="4" x14ac:dyDescent="0.2">
      <c r="A170" s="45" t="s">
        <v>482</v>
      </c>
      <c r="B170" s="45" t="s">
        <v>496</v>
      </c>
      <c r="C170" s="45" t="s">
        <v>94</v>
      </c>
      <c r="D170" s="45"/>
      <c r="E170" s="10" t="s">
        <v>95</v>
      </c>
      <c r="F170" s="6">
        <f t="shared" si="88"/>
        <v>2828.3</v>
      </c>
      <c r="G170" s="6">
        <f t="shared" si="89"/>
        <v>2828.3</v>
      </c>
      <c r="H170" s="6">
        <f t="shared" si="90"/>
        <v>2828.3</v>
      </c>
    </row>
    <row r="171" spans="1:8" ht="31.5" outlineLevel="5" x14ac:dyDescent="0.2">
      <c r="A171" s="45" t="s">
        <v>482</v>
      </c>
      <c r="B171" s="45" t="s">
        <v>496</v>
      </c>
      <c r="C171" s="45" t="s">
        <v>96</v>
      </c>
      <c r="D171" s="45"/>
      <c r="E171" s="10" t="s">
        <v>97</v>
      </c>
      <c r="F171" s="6">
        <f t="shared" si="88"/>
        <v>2828.3</v>
      </c>
      <c r="G171" s="6">
        <f t="shared" si="89"/>
        <v>2828.3</v>
      </c>
      <c r="H171" s="6">
        <f t="shared" si="90"/>
        <v>2828.3</v>
      </c>
    </row>
    <row r="172" spans="1:8" ht="15.75" outlineLevel="7" x14ac:dyDescent="0.2">
      <c r="A172" s="46" t="s">
        <v>482</v>
      </c>
      <c r="B172" s="46" t="s">
        <v>496</v>
      </c>
      <c r="C172" s="46" t="s">
        <v>96</v>
      </c>
      <c r="D172" s="46" t="s">
        <v>7</v>
      </c>
      <c r="E172" s="11" t="s">
        <v>8</v>
      </c>
      <c r="F172" s="7">
        <v>2828.3</v>
      </c>
      <c r="G172" s="7">
        <v>2828.3</v>
      </c>
      <c r="H172" s="7">
        <v>2828.3</v>
      </c>
    </row>
    <row r="173" spans="1:8" ht="47.25" outlineLevel="3" x14ac:dyDescent="0.2">
      <c r="A173" s="45" t="s">
        <v>482</v>
      </c>
      <c r="B173" s="45" t="s">
        <v>496</v>
      </c>
      <c r="C173" s="45" t="s">
        <v>98</v>
      </c>
      <c r="D173" s="45"/>
      <c r="E173" s="10" t="s">
        <v>99</v>
      </c>
      <c r="F173" s="6">
        <f t="shared" ref="F173:F174" si="91">F174</f>
        <v>20052.199999999997</v>
      </c>
      <c r="G173" s="6">
        <f t="shared" ref="G173:G174" si="92">G174</f>
        <v>20756.199999999997</v>
      </c>
      <c r="H173" s="6">
        <f t="shared" ref="H173:H174" si="93">H174</f>
        <v>23863.699999999997</v>
      </c>
    </row>
    <row r="174" spans="1:8" ht="31.5" outlineLevel="4" x14ac:dyDescent="0.2">
      <c r="A174" s="45" t="s">
        <v>482</v>
      </c>
      <c r="B174" s="45" t="s">
        <v>496</v>
      </c>
      <c r="C174" s="45" t="s">
        <v>100</v>
      </c>
      <c r="D174" s="45"/>
      <c r="E174" s="10" t="s">
        <v>35</v>
      </c>
      <c r="F174" s="6">
        <f t="shared" si="91"/>
        <v>20052.199999999997</v>
      </c>
      <c r="G174" s="6">
        <f t="shared" si="92"/>
        <v>20756.199999999997</v>
      </c>
      <c r="H174" s="6">
        <f t="shared" si="93"/>
        <v>23863.699999999997</v>
      </c>
    </row>
    <row r="175" spans="1:8" ht="15.75" outlineLevel="5" x14ac:dyDescent="0.2">
      <c r="A175" s="45" t="s">
        <v>482</v>
      </c>
      <c r="B175" s="45" t="s">
        <v>496</v>
      </c>
      <c r="C175" s="45" t="s">
        <v>101</v>
      </c>
      <c r="D175" s="45"/>
      <c r="E175" s="10" t="s">
        <v>102</v>
      </c>
      <c r="F175" s="6">
        <f>F176+F177+F178</f>
        <v>20052.199999999997</v>
      </c>
      <c r="G175" s="6">
        <f t="shared" ref="G175:H175" si="94">G176+G177+G178</f>
        <v>20756.199999999997</v>
      </c>
      <c r="H175" s="6">
        <f t="shared" si="94"/>
        <v>23863.699999999997</v>
      </c>
    </row>
    <row r="176" spans="1:8" ht="47.25" outlineLevel="7" x14ac:dyDescent="0.2">
      <c r="A176" s="46" t="s">
        <v>482</v>
      </c>
      <c r="B176" s="46" t="s">
        <v>496</v>
      </c>
      <c r="C176" s="46" t="s">
        <v>101</v>
      </c>
      <c r="D176" s="46" t="s">
        <v>4</v>
      </c>
      <c r="E176" s="11" t="s">
        <v>5</v>
      </c>
      <c r="F176" s="7">
        <v>17585.599999999999</v>
      </c>
      <c r="G176" s="7">
        <v>18289.599999999999</v>
      </c>
      <c r="H176" s="7">
        <v>21397.1</v>
      </c>
    </row>
    <row r="177" spans="1:8" ht="15.75" outlineLevel="7" x14ac:dyDescent="0.2">
      <c r="A177" s="46" t="s">
        <v>482</v>
      </c>
      <c r="B177" s="46" t="s">
        <v>496</v>
      </c>
      <c r="C177" s="46" t="s">
        <v>101</v>
      </c>
      <c r="D177" s="46" t="s">
        <v>7</v>
      </c>
      <c r="E177" s="11" t="s">
        <v>8</v>
      </c>
      <c r="F177" s="7">
        <v>2437.5</v>
      </c>
      <c r="G177" s="7">
        <v>2437.5</v>
      </c>
      <c r="H177" s="7">
        <v>2437.5</v>
      </c>
    </row>
    <row r="178" spans="1:8" ht="15.75" outlineLevel="7" x14ac:dyDescent="0.2">
      <c r="A178" s="46" t="s">
        <v>482</v>
      </c>
      <c r="B178" s="46" t="s">
        <v>496</v>
      </c>
      <c r="C178" s="46" t="s">
        <v>101</v>
      </c>
      <c r="D178" s="46" t="s">
        <v>15</v>
      </c>
      <c r="E178" s="11" t="s">
        <v>16</v>
      </c>
      <c r="F178" s="7">
        <v>29.1</v>
      </c>
      <c r="G178" s="7">
        <v>29.1</v>
      </c>
      <c r="H178" s="7">
        <v>29.1</v>
      </c>
    </row>
    <row r="179" spans="1:8" ht="31.5" outlineLevel="1" x14ac:dyDescent="0.2">
      <c r="A179" s="45" t="s">
        <v>482</v>
      </c>
      <c r="B179" s="45" t="s">
        <v>498</v>
      </c>
      <c r="C179" s="45"/>
      <c r="D179" s="45"/>
      <c r="E179" s="10" t="s">
        <v>499</v>
      </c>
      <c r="F179" s="6">
        <f t="shared" ref="F179:H179" si="95">F180</f>
        <v>29642.800000000003</v>
      </c>
      <c r="G179" s="6">
        <f t="shared" si="95"/>
        <v>30014.9</v>
      </c>
      <c r="H179" s="6">
        <f t="shared" si="95"/>
        <v>31657.300000000003</v>
      </c>
    </row>
    <row r="180" spans="1:8" ht="31.5" outlineLevel="2" x14ac:dyDescent="0.2">
      <c r="A180" s="45" t="s">
        <v>482</v>
      </c>
      <c r="B180" s="45" t="s">
        <v>498</v>
      </c>
      <c r="C180" s="45" t="s">
        <v>49</v>
      </c>
      <c r="D180" s="45"/>
      <c r="E180" s="10" t="s">
        <v>50</v>
      </c>
      <c r="F180" s="6">
        <f>F181+F188</f>
        <v>29642.800000000003</v>
      </c>
      <c r="G180" s="6">
        <f t="shared" ref="G180:H180" si="96">G181+G188</f>
        <v>30014.9</v>
      </c>
      <c r="H180" s="6">
        <f t="shared" si="96"/>
        <v>31657.300000000003</v>
      </c>
    </row>
    <row r="181" spans="1:8" ht="31.5" outlineLevel="3" x14ac:dyDescent="0.2">
      <c r="A181" s="45" t="s">
        <v>482</v>
      </c>
      <c r="B181" s="45" t="s">
        <v>498</v>
      </c>
      <c r="C181" s="45" t="s">
        <v>92</v>
      </c>
      <c r="D181" s="45"/>
      <c r="E181" s="10" t="s">
        <v>93</v>
      </c>
      <c r="F181" s="6">
        <f t="shared" ref="F181:H181" si="97">F182</f>
        <v>19520.2</v>
      </c>
      <c r="G181" s="6">
        <f t="shared" si="97"/>
        <v>19520.2</v>
      </c>
      <c r="H181" s="6">
        <f t="shared" si="97"/>
        <v>19520.2</v>
      </c>
    </row>
    <row r="182" spans="1:8" ht="15.75" outlineLevel="4" x14ac:dyDescent="0.2">
      <c r="A182" s="45" t="s">
        <v>482</v>
      </c>
      <c r="B182" s="45" t="s">
        <v>498</v>
      </c>
      <c r="C182" s="45" t="s">
        <v>103</v>
      </c>
      <c r="D182" s="45"/>
      <c r="E182" s="10" t="s">
        <v>104</v>
      </c>
      <c r="F182" s="6">
        <f>F183+F186</f>
        <v>19520.2</v>
      </c>
      <c r="G182" s="6">
        <f t="shared" ref="G182:H182" si="98">G183+G186</f>
        <v>19520.2</v>
      </c>
      <c r="H182" s="6">
        <f t="shared" si="98"/>
        <v>19520.2</v>
      </c>
    </row>
    <row r="183" spans="1:8" ht="15.75" outlineLevel="5" x14ac:dyDescent="0.2">
      <c r="A183" s="45" t="s">
        <v>482</v>
      </c>
      <c r="B183" s="45" t="s">
        <v>498</v>
      </c>
      <c r="C183" s="45" t="s">
        <v>105</v>
      </c>
      <c r="D183" s="45"/>
      <c r="E183" s="10" t="s">
        <v>106</v>
      </c>
      <c r="F183" s="6">
        <f>F184+F185</f>
        <v>16537.100000000002</v>
      </c>
      <c r="G183" s="6">
        <f t="shared" ref="G183:H183" si="99">G184+G185</f>
        <v>16537.100000000002</v>
      </c>
      <c r="H183" s="6">
        <f t="shared" si="99"/>
        <v>16537.100000000002</v>
      </c>
    </row>
    <row r="184" spans="1:8" ht="15.75" outlineLevel="7" x14ac:dyDescent="0.2">
      <c r="A184" s="46" t="s">
        <v>482</v>
      </c>
      <c r="B184" s="46" t="s">
        <v>498</v>
      </c>
      <c r="C184" s="46" t="s">
        <v>105</v>
      </c>
      <c r="D184" s="46" t="s">
        <v>7</v>
      </c>
      <c r="E184" s="11" t="s">
        <v>8</v>
      </c>
      <c r="F184" s="7">
        <v>133.9</v>
      </c>
      <c r="G184" s="7">
        <v>133.9</v>
      </c>
      <c r="H184" s="7">
        <v>133.9</v>
      </c>
    </row>
    <row r="185" spans="1:8" ht="31.5" outlineLevel="7" x14ac:dyDescent="0.2">
      <c r="A185" s="46" t="s">
        <v>482</v>
      </c>
      <c r="B185" s="46" t="s">
        <v>498</v>
      </c>
      <c r="C185" s="46" t="s">
        <v>105</v>
      </c>
      <c r="D185" s="46" t="s">
        <v>65</v>
      </c>
      <c r="E185" s="11" t="s">
        <v>66</v>
      </c>
      <c r="F185" s="7">
        <v>16403.2</v>
      </c>
      <c r="G185" s="7">
        <v>16403.2</v>
      </c>
      <c r="H185" s="7">
        <v>16403.2</v>
      </c>
    </row>
    <row r="186" spans="1:8" ht="15.75" outlineLevel="5" x14ac:dyDescent="0.2">
      <c r="A186" s="45" t="s">
        <v>482</v>
      </c>
      <c r="B186" s="45" t="s">
        <v>498</v>
      </c>
      <c r="C186" s="45" t="s">
        <v>107</v>
      </c>
      <c r="D186" s="45"/>
      <c r="E186" s="10" t="s">
        <v>108</v>
      </c>
      <c r="F186" s="6">
        <f t="shared" ref="F186:H186" si="100">F187</f>
        <v>2983.1</v>
      </c>
      <c r="G186" s="6">
        <f t="shared" si="100"/>
        <v>2983.1</v>
      </c>
      <c r="H186" s="6">
        <f t="shared" si="100"/>
        <v>2983.1</v>
      </c>
    </row>
    <row r="187" spans="1:8" ht="31.5" outlineLevel="7" x14ac:dyDescent="0.2">
      <c r="A187" s="46" t="s">
        <v>482</v>
      </c>
      <c r="B187" s="46" t="s">
        <v>498</v>
      </c>
      <c r="C187" s="46" t="s">
        <v>107</v>
      </c>
      <c r="D187" s="46" t="s">
        <v>65</v>
      </c>
      <c r="E187" s="11" t="s">
        <v>66</v>
      </c>
      <c r="F187" s="7">
        <v>2983.1</v>
      </c>
      <c r="G187" s="7">
        <v>2983.1</v>
      </c>
      <c r="H187" s="7">
        <v>2983.1</v>
      </c>
    </row>
    <row r="188" spans="1:8" ht="47.25" outlineLevel="3" x14ac:dyDescent="0.2">
      <c r="A188" s="45" t="s">
        <v>482</v>
      </c>
      <c r="B188" s="45" t="s">
        <v>498</v>
      </c>
      <c r="C188" s="45" t="s">
        <v>98</v>
      </c>
      <c r="D188" s="45"/>
      <c r="E188" s="10" t="s">
        <v>99</v>
      </c>
      <c r="F188" s="6">
        <f t="shared" ref="F188:F189" si="101">F189</f>
        <v>10122.6</v>
      </c>
      <c r="G188" s="6">
        <f t="shared" ref="G188:G189" si="102">G189</f>
        <v>10494.699999999999</v>
      </c>
      <c r="H188" s="6">
        <f t="shared" ref="H188:H189" si="103">H189</f>
        <v>12137.1</v>
      </c>
    </row>
    <row r="189" spans="1:8" ht="31.5" outlineLevel="4" x14ac:dyDescent="0.2">
      <c r="A189" s="45" t="s">
        <v>482</v>
      </c>
      <c r="B189" s="45" t="s">
        <v>498</v>
      </c>
      <c r="C189" s="45" t="s">
        <v>100</v>
      </c>
      <c r="D189" s="45"/>
      <c r="E189" s="10" t="s">
        <v>35</v>
      </c>
      <c r="F189" s="6">
        <f t="shared" si="101"/>
        <v>10122.6</v>
      </c>
      <c r="G189" s="6">
        <f t="shared" si="102"/>
        <v>10494.699999999999</v>
      </c>
      <c r="H189" s="6">
        <f t="shared" si="103"/>
        <v>12137.1</v>
      </c>
    </row>
    <row r="190" spans="1:8" ht="15.75" outlineLevel="5" x14ac:dyDescent="0.2">
      <c r="A190" s="45" t="s">
        <v>482</v>
      </c>
      <c r="B190" s="45" t="s">
        <v>498</v>
      </c>
      <c r="C190" s="45" t="s">
        <v>101</v>
      </c>
      <c r="D190" s="45"/>
      <c r="E190" s="10" t="s">
        <v>102</v>
      </c>
      <c r="F190" s="6">
        <f>F191+F192+F193</f>
        <v>10122.6</v>
      </c>
      <c r="G190" s="6">
        <f t="shared" ref="G190:H190" si="104">G191+G192+G193</f>
        <v>10494.699999999999</v>
      </c>
      <c r="H190" s="6">
        <f t="shared" si="104"/>
        <v>12137.1</v>
      </c>
    </row>
    <row r="191" spans="1:8" ht="47.25" outlineLevel="7" x14ac:dyDescent="0.2">
      <c r="A191" s="46" t="s">
        <v>482</v>
      </c>
      <c r="B191" s="46" t="s">
        <v>498</v>
      </c>
      <c r="C191" s="46" t="s">
        <v>101</v>
      </c>
      <c r="D191" s="46" t="s">
        <v>4</v>
      </c>
      <c r="E191" s="11" t="s">
        <v>5</v>
      </c>
      <c r="F191" s="7">
        <v>9294.7000000000007</v>
      </c>
      <c r="G191" s="7">
        <v>9666.7999999999993</v>
      </c>
      <c r="H191" s="7">
        <v>11309.2</v>
      </c>
    </row>
    <row r="192" spans="1:8" ht="15.75" outlineLevel="7" x14ac:dyDescent="0.2">
      <c r="A192" s="46" t="s">
        <v>482</v>
      </c>
      <c r="B192" s="46" t="s">
        <v>498</v>
      </c>
      <c r="C192" s="46" t="s">
        <v>101</v>
      </c>
      <c r="D192" s="46" t="s">
        <v>7</v>
      </c>
      <c r="E192" s="11" t="s">
        <v>8</v>
      </c>
      <c r="F192" s="7">
        <v>798.1</v>
      </c>
      <c r="G192" s="7">
        <v>798.1</v>
      </c>
      <c r="H192" s="7">
        <v>798.1</v>
      </c>
    </row>
    <row r="193" spans="1:8" ht="15.75" outlineLevel="7" x14ac:dyDescent="0.2">
      <c r="A193" s="46" t="s">
        <v>482</v>
      </c>
      <c r="B193" s="46" t="s">
        <v>498</v>
      </c>
      <c r="C193" s="46" t="s">
        <v>101</v>
      </c>
      <c r="D193" s="46" t="s">
        <v>15</v>
      </c>
      <c r="E193" s="11" t="s">
        <v>16</v>
      </c>
      <c r="F193" s="7">
        <v>29.8</v>
      </c>
      <c r="G193" s="7">
        <v>29.8</v>
      </c>
      <c r="H193" s="7">
        <v>29.8</v>
      </c>
    </row>
    <row r="194" spans="1:8" ht="15.75" outlineLevel="1" x14ac:dyDescent="0.2">
      <c r="A194" s="45" t="s">
        <v>482</v>
      </c>
      <c r="B194" s="45" t="s">
        <v>500</v>
      </c>
      <c r="C194" s="45"/>
      <c r="D194" s="45"/>
      <c r="E194" s="10" t="s">
        <v>501</v>
      </c>
      <c r="F194" s="6">
        <f t="shared" ref="F194:G195" si="105">F195</f>
        <v>3355.7000000000003</v>
      </c>
      <c r="G194" s="6">
        <f t="shared" si="105"/>
        <v>3355.7000000000003</v>
      </c>
      <c r="H194" s="6">
        <f t="shared" ref="H194:H195" si="106">H195</f>
        <v>3355.7000000000003</v>
      </c>
    </row>
    <row r="195" spans="1:8" ht="31.5" outlineLevel="2" x14ac:dyDescent="0.2">
      <c r="A195" s="45" t="s">
        <v>482</v>
      </c>
      <c r="B195" s="45" t="s">
        <v>500</v>
      </c>
      <c r="C195" s="45" t="s">
        <v>49</v>
      </c>
      <c r="D195" s="45"/>
      <c r="E195" s="10" t="s">
        <v>50</v>
      </c>
      <c r="F195" s="6">
        <f t="shared" si="105"/>
        <v>3355.7000000000003</v>
      </c>
      <c r="G195" s="6">
        <f t="shared" si="105"/>
        <v>3355.7000000000003</v>
      </c>
      <c r="H195" s="6">
        <f t="shared" si="106"/>
        <v>3355.7000000000003</v>
      </c>
    </row>
    <row r="196" spans="1:8" ht="29.25" customHeight="1" outlineLevel="3" x14ac:dyDescent="0.2">
      <c r="A196" s="45" t="s">
        <v>482</v>
      </c>
      <c r="B196" s="45" t="s">
        <v>500</v>
      </c>
      <c r="C196" s="45" t="s">
        <v>51</v>
      </c>
      <c r="D196" s="45"/>
      <c r="E196" s="10" t="s">
        <v>52</v>
      </c>
      <c r="F196" s="6">
        <f>F197+F206</f>
        <v>3355.7000000000003</v>
      </c>
      <c r="G196" s="6">
        <f t="shared" ref="G196:H196" si="107">G197+G206</f>
        <v>3355.7000000000003</v>
      </c>
      <c r="H196" s="6">
        <f t="shared" si="107"/>
        <v>3355.7000000000003</v>
      </c>
    </row>
    <row r="197" spans="1:8" ht="15.75" customHeight="1" outlineLevel="4" x14ac:dyDescent="0.2">
      <c r="A197" s="45" t="s">
        <v>482</v>
      </c>
      <c r="B197" s="65" t="s">
        <v>500</v>
      </c>
      <c r="C197" s="65" t="s">
        <v>111</v>
      </c>
      <c r="D197" s="65"/>
      <c r="E197" s="66" t="s">
        <v>112</v>
      </c>
      <c r="F197" s="6">
        <f>F198+F202+F204+F200</f>
        <v>2516.3000000000002</v>
      </c>
      <c r="G197" s="6">
        <f t="shared" ref="G197:H197" si="108">G198+G202+G204+G200</f>
        <v>2516.3000000000002</v>
      </c>
      <c r="H197" s="6">
        <f t="shared" si="108"/>
        <v>2516.3000000000002</v>
      </c>
    </row>
    <row r="198" spans="1:8" ht="15.75" outlineLevel="5" x14ac:dyDescent="0.2">
      <c r="A198" s="45" t="s">
        <v>482</v>
      </c>
      <c r="B198" s="65" t="s">
        <v>500</v>
      </c>
      <c r="C198" s="65" t="s">
        <v>113</v>
      </c>
      <c r="D198" s="65"/>
      <c r="E198" s="66" t="s">
        <v>114</v>
      </c>
      <c r="F198" s="6">
        <f t="shared" ref="F198:H198" si="109">F199</f>
        <v>1871.4</v>
      </c>
      <c r="G198" s="6">
        <f t="shared" si="109"/>
        <v>1871.4</v>
      </c>
      <c r="H198" s="6">
        <f t="shared" si="109"/>
        <v>1871.4</v>
      </c>
    </row>
    <row r="199" spans="1:8" ht="15.75" outlineLevel="7" x14ac:dyDescent="0.2">
      <c r="A199" s="46" t="s">
        <v>482</v>
      </c>
      <c r="B199" s="46" t="s">
        <v>500</v>
      </c>
      <c r="C199" s="46" t="s">
        <v>113</v>
      </c>
      <c r="D199" s="46" t="s">
        <v>7</v>
      </c>
      <c r="E199" s="11" t="s">
        <v>8</v>
      </c>
      <c r="F199" s="7">
        <v>1871.4</v>
      </c>
      <c r="G199" s="7">
        <v>1871.4</v>
      </c>
      <c r="H199" s="7">
        <v>1871.4</v>
      </c>
    </row>
    <row r="200" spans="1:8" ht="15.75" outlineLevel="7" x14ac:dyDescent="0.2">
      <c r="A200" s="45" t="s">
        <v>482</v>
      </c>
      <c r="B200" s="65" t="s">
        <v>500</v>
      </c>
      <c r="C200" s="45" t="s">
        <v>327</v>
      </c>
      <c r="D200" s="45"/>
      <c r="E200" s="10" t="s">
        <v>328</v>
      </c>
      <c r="F200" s="6">
        <f>F201</f>
        <v>50</v>
      </c>
      <c r="G200" s="6">
        <f t="shared" ref="G200:H200" si="110">G201</f>
        <v>50</v>
      </c>
      <c r="H200" s="6">
        <f t="shared" si="110"/>
        <v>50</v>
      </c>
    </row>
    <row r="201" spans="1:8" ht="15.75" outlineLevel="7" x14ac:dyDescent="0.2">
      <c r="A201" s="46" t="s">
        <v>482</v>
      </c>
      <c r="B201" s="46" t="s">
        <v>500</v>
      </c>
      <c r="C201" s="46" t="s">
        <v>327</v>
      </c>
      <c r="D201" s="46" t="s">
        <v>7</v>
      </c>
      <c r="E201" s="11" t="s">
        <v>8</v>
      </c>
      <c r="F201" s="7">
        <v>50</v>
      </c>
      <c r="G201" s="7">
        <v>50</v>
      </c>
      <c r="H201" s="7">
        <v>50</v>
      </c>
    </row>
    <row r="202" spans="1:8" ht="31.5" outlineLevel="5" x14ac:dyDescent="0.2">
      <c r="A202" s="45" t="s">
        <v>482</v>
      </c>
      <c r="B202" s="45" t="s">
        <v>500</v>
      </c>
      <c r="C202" s="45" t="s">
        <v>115</v>
      </c>
      <c r="D202" s="45"/>
      <c r="E202" s="10" t="s">
        <v>414</v>
      </c>
      <c r="F202" s="6">
        <f t="shared" ref="F202:H202" si="111">F203</f>
        <v>250</v>
      </c>
      <c r="G202" s="6">
        <f t="shared" si="111"/>
        <v>250</v>
      </c>
      <c r="H202" s="6">
        <f t="shared" si="111"/>
        <v>250</v>
      </c>
    </row>
    <row r="203" spans="1:8" ht="47.25" outlineLevel="7" x14ac:dyDescent="0.2">
      <c r="A203" s="46" t="s">
        <v>482</v>
      </c>
      <c r="B203" s="46" t="s">
        <v>500</v>
      </c>
      <c r="C203" s="46" t="s">
        <v>115</v>
      </c>
      <c r="D203" s="46" t="s">
        <v>4</v>
      </c>
      <c r="E203" s="11" t="s">
        <v>5</v>
      </c>
      <c r="F203" s="7">
        <v>250</v>
      </c>
      <c r="G203" s="7">
        <v>250</v>
      </c>
      <c r="H203" s="7">
        <v>250</v>
      </c>
    </row>
    <row r="204" spans="1:8" ht="31.5" outlineLevel="5" x14ac:dyDescent="0.2">
      <c r="A204" s="45" t="s">
        <v>482</v>
      </c>
      <c r="B204" s="45" t="s">
        <v>500</v>
      </c>
      <c r="C204" s="45" t="s">
        <v>115</v>
      </c>
      <c r="D204" s="45"/>
      <c r="E204" s="10" t="s">
        <v>417</v>
      </c>
      <c r="F204" s="6">
        <f t="shared" ref="F204:H204" si="112">F205</f>
        <v>344.9</v>
      </c>
      <c r="G204" s="6">
        <f t="shared" si="112"/>
        <v>344.9</v>
      </c>
      <c r="H204" s="6">
        <f t="shared" si="112"/>
        <v>344.9</v>
      </c>
    </row>
    <row r="205" spans="1:8" ht="47.25" outlineLevel="7" x14ac:dyDescent="0.2">
      <c r="A205" s="46" t="s">
        <v>482</v>
      </c>
      <c r="B205" s="46" t="s">
        <v>500</v>
      </c>
      <c r="C205" s="46" t="s">
        <v>115</v>
      </c>
      <c r="D205" s="46" t="s">
        <v>4</v>
      </c>
      <c r="E205" s="11" t="s">
        <v>5</v>
      </c>
      <c r="F205" s="7">
        <v>344.9</v>
      </c>
      <c r="G205" s="7">
        <v>344.9</v>
      </c>
      <c r="H205" s="7">
        <v>344.9</v>
      </c>
    </row>
    <row r="206" spans="1:8" ht="15.75" outlineLevel="7" x14ac:dyDescent="0.2">
      <c r="A206" s="45" t="s">
        <v>482</v>
      </c>
      <c r="B206" s="45" t="s">
        <v>500</v>
      </c>
      <c r="C206" s="43" t="s">
        <v>644</v>
      </c>
      <c r="D206" s="43"/>
      <c r="E206" s="14" t="s">
        <v>643</v>
      </c>
      <c r="F206" s="6">
        <f>F207</f>
        <v>839.4</v>
      </c>
      <c r="G206" s="6">
        <f t="shared" ref="G206:H207" si="113">G207</f>
        <v>839.4</v>
      </c>
      <c r="H206" s="6">
        <f t="shared" si="113"/>
        <v>839.4</v>
      </c>
    </row>
    <row r="207" spans="1:8" s="59" customFormat="1" ht="29.25" customHeight="1" outlineLevel="7" x14ac:dyDescent="0.2">
      <c r="A207" s="45" t="s">
        <v>482</v>
      </c>
      <c r="B207" s="45" t="s">
        <v>500</v>
      </c>
      <c r="C207" s="43" t="s">
        <v>637</v>
      </c>
      <c r="D207" s="43" t="s">
        <v>448</v>
      </c>
      <c r="E207" s="20" t="s">
        <v>944</v>
      </c>
      <c r="F207" s="6">
        <f>F208</f>
        <v>839.4</v>
      </c>
      <c r="G207" s="6">
        <f t="shared" si="113"/>
        <v>839.4</v>
      </c>
      <c r="H207" s="6">
        <f t="shared" si="113"/>
        <v>839.4</v>
      </c>
    </row>
    <row r="208" spans="1:8" ht="31.5" outlineLevel="7" x14ac:dyDescent="0.2">
      <c r="A208" s="46" t="s">
        <v>482</v>
      </c>
      <c r="B208" s="46" t="s">
        <v>500</v>
      </c>
      <c r="C208" s="44" t="s">
        <v>637</v>
      </c>
      <c r="D208" s="44" t="s">
        <v>65</v>
      </c>
      <c r="E208" s="19" t="s">
        <v>422</v>
      </c>
      <c r="F208" s="7">
        <v>839.4</v>
      </c>
      <c r="G208" s="7">
        <v>839.4</v>
      </c>
      <c r="H208" s="7">
        <v>839.4</v>
      </c>
    </row>
    <row r="209" spans="1:8" ht="15.75" outlineLevel="7" x14ac:dyDescent="0.2">
      <c r="A209" s="45" t="s">
        <v>482</v>
      </c>
      <c r="B209" s="45" t="s">
        <v>502</v>
      </c>
      <c r="C209" s="46"/>
      <c r="D209" s="46"/>
      <c r="E209" s="53" t="s">
        <v>503</v>
      </c>
      <c r="F209" s="6">
        <f>F210+F236+F243+F268+F226</f>
        <v>301611.7</v>
      </c>
      <c r="G209" s="6">
        <f>G210+G236+G243+G268+G226</f>
        <v>390442.929</v>
      </c>
      <c r="H209" s="6">
        <f>H210+H236+H243+H268+H226</f>
        <v>280857.5</v>
      </c>
    </row>
    <row r="210" spans="1:8" ht="15.75" outlineLevel="1" x14ac:dyDescent="0.2">
      <c r="A210" s="45" t="s">
        <v>482</v>
      </c>
      <c r="B210" s="45" t="s">
        <v>504</v>
      </c>
      <c r="C210" s="45"/>
      <c r="D210" s="45"/>
      <c r="E210" s="10" t="s">
        <v>505</v>
      </c>
      <c r="F210" s="6">
        <f>F211+F218</f>
        <v>4407.3999999999996</v>
      </c>
      <c r="G210" s="6">
        <f t="shared" ref="G210:H210" si="114">G211+G218</f>
        <v>4410.3999999999996</v>
      </c>
      <c r="H210" s="6">
        <f t="shared" si="114"/>
        <v>4410.3999999999996</v>
      </c>
    </row>
    <row r="211" spans="1:8" ht="31.5" outlineLevel="2" x14ac:dyDescent="0.2">
      <c r="A211" s="45" t="s">
        <v>482</v>
      </c>
      <c r="B211" s="45" t="s">
        <v>504</v>
      </c>
      <c r="C211" s="45" t="s">
        <v>49</v>
      </c>
      <c r="D211" s="45"/>
      <c r="E211" s="10" t="s">
        <v>50</v>
      </c>
      <c r="F211" s="6">
        <f t="shared" ref="F211:F212" si="115">F212</f>
        <v>2207.4</v>
      </c>
      <c r="G211" s="6">
        <f t="shared" ref="G211:G212" si="116">G212</f>
        <v>2210.4</v>
      </c>
      <c r="H211" s="6">
        <f t="shared" ref="H211:H212" si="117">H212</f>
        <v>2210.4</v>
      </c>
    </row>
    <row r="212" spans="1:8" ht="28.5" customHeight="1" outlineLevel="3" x14ac:dyDescent="0.2">
      <c r="A212" s="45" t="s">
        <v>482</v>
      </c>
      <c r="B212" s="45" t="s">
        <v>504</v>
      </c>
      <c r="C212" s="45" t="s">
        <v>51</v>
      </c>
      <c r="D212" s="45"/>
      <c r="E212" s="10" t="s">
        <v>52</v>
      </c>
      <c r="F212" s="6">
        <f t="shared" si="115"/>
        <v>2207.4</v>
      </c>
      <c r="G212" s="6">
        <f t="shared" si="116"/>
        <v>2210.4</v>
      </c>
      <c r="H212" s="6">
        <f t="shared" si="117"/>
        <v>2210.4</v>
      </c>
    </row>
    <row r="213" spans="1:8" ht="28.5" customHeight="1" outlineLevel="4" x14ac:dyDescent="0.2">
      <c r="A213" s="45" t="s">
        <v>482</v>
      </c>
      <c r="B213" s="45" t="s">
        <v>504</v>
      </c>
      <c r="C213" s="45" t="s">
        <v>111</v>
      </c>
      <c r="D213" s="45"/>
      <c r="E213" s="10" t="s">
        <v>112</v>
      </c>
      <c r="F213" s="6">
        <f>F214+F216</f>
        <v>2207.4</v>
      </c>
      <c r="G213" s="6">
        <f t="shared" ref="G213:H213" si="118">G214+G216</f>
        <v>2210.4</v>
      </c>
      <c r="H213" s="6">
        <f t="shared" si="118"/>
        <v>2210.4</v>
      </c>
    </row>
    <row r="214" spans="1:8" ht="31.5" outlineLevel="5" x14ac:dyDescent="0.2">
      <c r="A214" s="45" t="s">
        <v>482</v>
      </c>
      <c r="B214" s="45" t="s">
        <v>504</v>
      </c>
      <c r="C214" s="45" t="s">
        <v>748</v>
      </c>
      <c r="D214" s="45"/>
      <c r="E214" s="10" t="s">
        <v>116</v>
      </c>
      <c r="F214" s="6">
        <f t="shared" ref="F214:H214" si="119">F215</f>
        <v>2123.5</v>
      </c>
      <c r="G214" s="6">
        <f t="shared" si="119"/>
        <v>2123.5</v>
      </c>
      <c r="H214" s="6">
        <f t="shared" si="119"/>
        <v>2123.5</v>
      </c>
    </row>
    <row r="215" spans="1:8" ht="31.5" outlineLevel="7" x14ac:dyDescent="0.2">
      <c r="A215" s="46" t="s">
        <v>482</v>
      </c>
      <c r="B215" s="46" t="s">
        <v>504</v>
      </c>
      <c r="C215" s="46" t="s">
        <v>748</v>
      </c>
      <c r="D215" s="46" t="s">
        <v>65</v>
      </c>
      <c r="E215" s="11" t="s">
        <v>66</v>
      </c>
      <c r="F215" s="7">
        <v>2123.5</v>
      </c>
      <c r="G215" s="7">
        <v>2123.5</v>
      </c>
      <c r="H215" s="7">
        <v>2123.5</v>
      </c>
    </row>
    <row r="216" spans="1:8" ht="31.5" outlineLevel="5" x14ac:dyDescent="0.2">
      <c r="A216" s="45" t="s">
        <v>482</v>
      </c>
      <c r="B216" s="45" t="s">
        <v>504</v>
      </c>
      <c r="C216" s="45" t="s">
        <v>117</v>
      </c>
      <c r="D216" s="45"/>
      <c r="E216" s="10" t="s">
        <v>118</v>
      </c>
      <c r="F216" s="6">
        <f t="shared" ref="F216:H216" si="120">F217</f>
        <v>83.9</v>
      </c>
      <c r="G216" s="6">
        <f t="shared" si="120"/>
        <v>86.9</v>
      </c>
      <c r="H216" s="6">
        <f t="shared" si="120"/>
        <v>86.9</v>
      </c>
    </row>
    <row r="217" spans="1:8" ht="31.5" outlineLevel="7" x14ac:dyDescent="0.2">
      <c r="A217" s="46" t="s">
        <v>482</v>
      </c>
      <c r="B217" s="46" t="s">
        <v>504</v>
      </c>
      <c r="C217" s="46" t="s">
        <v>117</v>
      </c>
      <c r="D217" s="46" t="s">
        <v>65</v>
      </c>
      <c r="E217" s="11" t="s">
        <v>66</v>
      </c>
      <c r="F217" s="7">
        <v>83.9</v>
      </c>
      <c r="G217" s="7">
        <v>86.9</v>
      </c>
      <c r="H217" s="7">
        <v>86.9</v>
      </c>
    </row>
    <row r="218" spans="1:8" ht="15.75" outlineLevel="2" x14ac:dyDescent="0.2">
      <c r="A218" s="45" t="s">
        <v>482</v>
      </c>
      <c r="B218" s="45" t="s">
        <v>504</v>
      </c>
      <c r="C218" s="45" t="s">
        <v>119</v>
      </c>
      <c r="D218" s="45"/>
      <c r="E218" s="10" t="s">
        <v>120</v>
      </c>
      <c r="F218" s="6">
        <f t="shared" ref="F218:H218" si="121">F219</f>
        <v>2200</v>
      </c>
      <c r="G218" s="6">
        <f t="shared" si="121"/>
        <v>2200</v>
      </c>
      <c r="H218" s="6">
        <f t="shared" si="121"/>
        <v>2200</v>
      </c>
    </row>
    <row r="219" spans="1:8" ht="15.75" outlineLevel="3" x14ac:dyDescent="0.2">
      <c r="A219" s="45" t="s">
        <v>482</v>
      </c>
      <c r="B219" s="45" t="s">
        <v>504</v>
      </c>
      <c r="C219" s="45" t="s">
        <v>121</v>
      </c>
      <c r="D219" s="45"/>
      <c r="E219" s="10" t="s">
        <v>122</v>
      </c>
      <c r="F219" s="6">
        <f>F220+F223</f>
        <v>2200</v>
      </c>
      <c r="G219" s="6">
        <f t="shared" ref="G219:H219" si="122">G220+G223</f>
        <v>2200</v>
      </c>
      <c r="H219" s="6">
        <f t="shared" si="122"/>
        <v>2200</v>
      </c>
    </row>
    <row r="220" spans="1:8" ht="31.5" outlineLevel="4" x14ac:dyDescent="0.2">
      <c r="A220" s="45" t="s">
        <v>482</v>
      </c>
      <c r="B220" s="45" t="s">
        <v>504</v>
      </c>
      <c r="C220" s="45" t="s">
        <v>123</v>
      </c>
      <c r="D220" s="45"/>
      <c r="E220" s="10" t="s">
        <v>124</v>
      </c>
      <c r="F220" s="6">
        <f t="shared" ref="F220:F221" si="123">F221</f>
        <v>1100</v>
      </c>
      <c r="G220" s="6">
        <f t="shared" ref="G220:G221" si="124">G221</f>
        <v>1100</v>
      </c>
      <c r="H220" s="6">
        <f t="shared" ref="H220:H221" si="125">H221</f>
        <v>1100</v>
      </c>
    </row>
    <row r="221" spans="1:8" ht="15.75" outlineLevel="5" x14ac:dyDescent="0.2">
      <c r="A221" s="45" t="s">
        <v>482</v>
      </c>
      <c r="B221" s="45" t="s">
        <v>504</v>
      </c>
      <c r="C221" s="45" t="s">
        <v>125</v>
      </c>
      <c r="D221" s="45"/>
      <c r="E221" s="10" t="s">
        <v>126</v>
      </c>
      <c r="F221" s="6">
        <f t="shared" si="123"/>
        <v>1100</v>
      </c>
      <c r="G221" s="6">
        <f t="shared" si="124"/>
        <v>1100</v>
      </c>
      <c r="H221" s="6">
        <f t="shared" si="125"/>
        <v>1100</v>
      </c>
    </row>
    <row r="222" spans="1:8" ht="15.75" outlineLevel="7" x14ac:dyDescent="0.2">
      <c r="A222" s="46" t="s">
        <v>482</v>
      </c>
      <c r="B222" s="46" t="s">
        <v>504</v>
      </c>
      <c r="C222" s="46" t="s">
        <v>125</v>
      </c>
      <c r="D222" s="46" t="s">
        <v>15</v>
      </c>
      <c r="E222" s="11" t="s">
        <v>16</v>
      </c>
      <c r="F222" s="7">
        <v>1100</v>
      </c>
      <c r="G222" s="7">
        <v>1100</v>
      </c>
      <c r="H222" s="7">
        <v>1100</v>
      </c>
    </row>
    <row r="223" spans="1:8" ht="31.5" outlineLevel="4" x14ac:dyDescent="0.2">
      <c r="A223" s="45" t="s">
        <v>482</v>
      </c>
      <c r="B223" s="45" t="s">
        <v>504</v>
      </c>
      <c r="C223" s="45" t="s">
        <v>127</v>
      </c>
      <c r="D223" s="45"/>
      <c r="E223" s="10" t="s">
        <v>128</v>
      </c>
      <c r="F223" s="6">
        <f t="shared" ref="F223:F224" si="126">F224</f>
        <v>1100</v>
      </c>
      <c r="G223" s="6">
        <f t="shared" ref="G223:G224" si="127">G224</f>
        <v>1100</v>
      </c>
      <c r="H223" s="6">
        <f t="shared" ref="H223:H224" si="128">H224</f>
        <v>1100</v>
      </c>
    </row>
    <row r="224" spans="1:8" ht="31.5" outlineLevel="5" x14ac:dyDescent="0.2">
      <c r="A224" s="45" t="s">
        <v>482</v>
      </c>
      <c r="B224" s="45" t="s">
        <v>504</v>
      </c>
      <c r="C224" s="45" t="s">
        <v>129</v>
      </c>
      <c r="D224" s="45"/>
      <c r="E224" s="10" t="s">
        <v>130</v>
      </c>
      <c r="F224" s="6">
        <f t="shared" si="126"/>
        <v>1100</v>
      </c>
      <c r="G224" s="6">
        <f t="shared" si="127"/>
        <v>1100</v>
      </c>
      <c r="H224" s="6">
        <f t="shared" si="128"/>
        <v>1100</v>
      </c>
    </row>
    <row r="225" spans="1:8" ht="15.75" outlineLevel="7" x14ac:dyDescent="0.2">
      <c r="A225" s="46" t="s">
        <v>482</v>
      </c>
      <c r="B225" s="46" t="s">
        <v>504</v>
      </c>
      <c r="C225" s="46" t="s">
        <v>129</v>
      </c>
      <c r="D225" s="46" t="s">
        <v>15</v>
      </c>
      <c r="E225" s="11" t="s">
        <v>16</v>
      </c>
      <c r="F225" s="7">
        <v>1100</v>
      </c>
      <c r="G225" s="7">
        <v>1100</v>
      </c>
      <c r="H225" s="7">
        <v>1100</v>
      </c>
    </row>
    <row r="226" spans="1:8" ht="15.75" outlineLevel="7" x14ac:dyDescent="0.2">
      <c r="A226" s="45" t="s">
        <v>482</v>
      </c>
      <c r="B226" s="45" t="s">
        <v>765</v>
      </c>
      <c r="C226" s="45"/>
      <c r="D226" s="45"/>
      <c r="E226" s="10" t="s">
        <v>766</v>
      </c>
      <c r="F226" s="6">
        <f t="shared" ref="F226:H226" si="129">F227</f>
        <v>3200</v>
      </c>
      <c r="G226" s="6">
        <f t="shared" si="129"/>
        <v>3200</v>
      </c>
      <c r="H226" s="6">
        <f t="shared" si="129"/>
        <v>3200</v>
      </c>
    </row>
    <row r="227" spans="1:8" ht="31.5" outlineLevel="7" x14ac:dyDescent="0.2">
      <c r="A227" s="45" t="s">
        <v>482</v>
      </c>
      <c r="B227" s="45" t="s">
        <v>765</v>
      </c>
      <c r="C227" s="45" t="s">
        <v>49</v>
      </c>
      <c r="D227" s="45"/>
      <c r="E227" s="10" t="s">
        <v>50</v>
      </c>
      <c r="F227" s="6">
        <f t="shared" ref="F227:H227" si="130">F228+F232</f>
        <v>3200</v>
      </c>
      <c r="G227" s="6">
        <f t="shared" si="130"/>
        <v>3200</v>
      </c>
      <c r="H227" s="6">
        <f t="shared" si="130"/>
        <v>3200</v>
      </c>
    </row>
    <row r="228" spans="1:8" ht="31.5" outlineLevel="7" x14ac:dyDescent="0.2">
      <c r="A228" s="45" t="s">
        <v>482</v>
      </c>
      <c r="B228" s="45" t="s">
        <v>765</v>
      </c>
      <c r="C228" s="45" t="s">
        <v>92</v>
      </c>
      <c r="D228" s="45"/>
      <c r="E228" s="10" t="s">
        <v>93</v>
      </c>
      <c r="F228" s="6">
        <f t="shared" ref="F228:H230" si="131">F229</f>
        <v>2600</v>
      </c>
      <c r="G228" s="6">
        <f t="shared" si="131"/>
        <v>2600</v>
      </c>
      <c r="H228" s="6">
        <f t="shared" si="131"/>
        <v>2600</v>
      </c>
    </row>
    <row r="229" spans="1:8" ht="15.75" outlineLevel="7" x14ac:dyDescent="0.2">
      <c r="A229" s="45" t="s">
        <v>482</v>
      </c>
      <c r="B229" s="45" t="s">
        <v>765</v>
      </c>
      <c r="C229" s="45" t="s">
        <v>103</v>
      </c>
      <c r="D229" s="45"/>
      <c r="E229" s="10" t="s">
        <v>767</v>
      </c>
      <c r="F229" s="6">
        <f t="shared" si="131"/>
        <v>2600</v>
      </c>
      <c r="G229" s="6">
        <f t="shared" si="131"/>
        <v>2600</v>
      </c>
      <c r="H229" s="6">
        <f t="shared" si="131"/>
        <v>2600</v>
      </c>
    </row>
    <row r="230" spans="1:8" ht="15.75" outlineLevel="7" x14ac:dyDescent="0.2">
      <c r="A230" s="45" t="s">
        <v>482</v>
      </c>
      <c r="B230" s="45" t="s">
        <v>765</v>
      </c>
      <c r="C230" s="45" t="s">
        <v>136</v>
      </c>
      <c r="D230" s="45"/>
      <c r="E230" s="10" t="s">
        <v>137</v>
      </c>
      <c r="F230" s="6">
        <f t="shared" si="131"/>
        <v>2600</v>
      </c>
      <c r="G230" s="6">
        <f t="shared" si="131"/>
        <v>2600</v>
      </c>
      <c r="H230" s="6">
        <f t="shared" si="131"/>
        <v>2600</v>
      </c>
    </row>
    <row r="231" spans="1:8" ht="15.75" outlineLevel="7" x14ac:dyDescent="0.2">
      <c r="A231" s="46" t="s">
        <v>482</v>
      </c>
      <c r="B231" s="46" t="s">
        <v>765</v>
      </c>
      <c r="C231" s="46" t="s">
        <v>136</v>
      </c>
      <c r="D231" s="46" t="s">
        <v>7</v>
      </c>
      <c r="E231" s="11" t="s">
        <v>8</v>
      </c>
      <c r="F231" s="7">
        <v>2600</v>
      </c>
      <c r="G231" s="7">
        <v>2600</v>
      </c>
      <c r="H231" s="7">
        <v>2600</v>
      </c>
    </row>
    <row r="232" spans="1:8" ht="15.75" outlineLevel="7" x14ac:dyDescent="0.2">
      <c r="A232" s="45" t="s">
        <v>482</v>
      </c>
      <c r="B232" s="45" t="s">
        <v>765</v>
      </c>
      <c r="C232" s="45" t="s">
        <v>138</v>
      </c>
      <c r="D232" s="45"/>
      <c r="E232" s="10" t="s">
        <v>139</v>
      </c>
      <c r="F232" s="6">
        <f t="shared" ref="F232:H234" si="132">F233</f>
        <v>600</v>
      </c>
      <c r="G232" s="6">
        <f t="shared" si="132"/>
        <v>600</v>
      </c>
      <c r="H232" s="6">
        <f t="shared" si="132"/>
        <v>600</v>
      </c>
    </row>
    <row r="233" spans="1:8" ht="15.75" outlineLevel="7" x14ac:dyDescent="0.2">
      <c r="A233" s="45" t="s">
        <v>482</v>
      </c>
      <c r="B233" s="45" t="s">
        <v>765</v>
      </c>
      <c r="C233" s="45" t="s">
        <v>140</v>
      </c>
      <c r="D233" s="45"/>
      <c r="E233" s="10" t="s">
        <v>141</v>
      </c>
      <c r="F233" s="6">
        <f t="shared" si="132"/>
        <v>600</v>
      </c>
      <c r="G233" s="6">
        <f t="shared" si="132"/>
        <v>600</v>
      </c>
      <c r="H233" s="6">
        <f t="shared" si="132"/>
        <v>600</v>
      </c>
    </row>
    <row r="234" spans="1:8" ht="15.75" outlineLevel="7" x14ac:dyDescent="0.2">
      <c r="A234" s="45" t="s">
        <v>482</v>
      </c>
      <c r="B234" s="45" t="s">
        <v>765</v>
      </c>
      <c r="C234" s="45" t="s">
        <v>142</v>
      </c>
      <c r="D234" s="45"/>
      <c r="E234" s="10" t="s">
        <v>143</v>
      </c>
      <c r="F234" s="6">
        <f t="shared" si="132"/>
        <v>600</v>
      </c>
      <c r="G234" s="6">
        <f t="shared" si="132"/>
        <v>600</v>
      </c>
      <c r="H234" s="6">
        <f t="shared" si="132"/>
        <v>600</v>
      </c>
    </row>
    <row r="235" spans="1:8" ht="15.75" outlineLevel="7" x14ac:dyDescent="0.2">
      <c r="A235" s="46" t="s">
        <v>482</v>
      </c>
      <c r="B235" s="46" t="s">
        <v>765</v>
      </c>
      <c r="C235" s="46" t="s">
        <v>142</v>
      </c>
      <c r="D235" s="46" t="s">
        <v>7</v>
      </c>
      <c r="E235" s="11" t="s">
        <v>8</v>
      </c>
      <c r="F235" s="7">
        <v>600</v>
      </c>
      <c r="G235" s="7">
        <v>600</v>
      </c>
      <c r="H235" s="7">
        <v>600</v>
      </c>
    </row>
    <row r="236" spans="1:8" ht="15.75" outlineLevel="1" x14ac:dyDescent="0.2">
      <c r="A236" s="45" t="s">
        <v>482</v>
      </c>
      <c r="B236" s="45" t="s">
        <v>507</v>
      </c>
      <c r="C236" s="45"/>
      <c r="D236" s="45"/>
      <c r="E236" s="10" t="s">
        <v>508</v>
      </c>
      <c r="F236" s="6">
        <f t="shared" ref="F236:F239" si="133">F237</f>
        <v>7052.8</v>
      </c>
      <c r="G236" s="6">
        <f t="shared" ref="G236:G239" si="134">G237</f>
        <v>5052.8</v>
      </c>
      <c r="H236" s="6">
        <f t="shared" ref="H236:H239" si="135">H237</f>
        <v>5052.8</v>
      </c>
    </row>
    <row r="237" spans="1:8" ht="31.5" outlineLevel="2" x14ac:dyDescent="0.2">
      <c r="A237" s="45" t="s">
        <v>482</v>
      </c>
      <c r="B237" s="45" t="s">
        <v>507</v>
      </c>
      <c r="C237" s="45" t="s">
        <v>131</v>
      </c>
      <c r="D237" s="45"/>
      <c r="E237" s="10" t="s">
        <v>132</v>
      </c>
      <c r="F237" s="6">
        <f t="shared" si="133"/>
        <v>7052.8</v>
      </c>
      <c r="G237" s="6">
        <f t="shared" si="134"/>
        <v>5052.8</v>
      </c>
      <c r="H237" s="6">
        <f t="shared" si="135"/>
        <v>5052.8</v>
      </c>
    </row>
    <row r="238" spans="1:8" ht="31.5" outlineLevel="3" x14ac:dyDescent="0.2">
      <c r="A238" s="45" t="s">
        <v>482</v>
      </c>
      <c r="B238" s="45" t="s">
        <v>507</v>
      </c>
      <c r="C238" s="45" t="s">
        <v>144</v>
      </c>
      <c r="D238" s="45"/>
      <c r="E238" s="10" t="s">
        <v>145</v>
      </c>
      <c r="F238" s="6">
        <f t="shared" si="133"/>
        <v>7052.8</v>
      </c>
      <c r="G238" s="6">
        <f t="shared" si="134"/>
        <v>5052.8</v>
      </c>
      <c r="H238" s="6">
        <f t="shared" si="135"/>
        <v>5052.8</v>
      </c>
    </row>
    <row r="239" spans="1:8" ht="31.5" outlineLevel="4" x14ac:dyDescent="0.2">
      <c r="A239" s="45" t="s">
        <v>482</v>
      </c>
      <c r="B239" s="45" t="s">
        <v>507</v>
      </c>
      <c r="C239" s="45" t="s">
        <v>146</v>
      </c>
      <c r="D239" s="45"/>
      <c r="E239" s="10" t="s">
        <v>86</v>
      </c>
      <c r="F239" s="6">
        <f t="shared" si="133"/>
        <v>7052.8</v>
      </c>
      <c r="G239" s="6">
        <f t="shared" si="134"/>
        <v>5052.8</v>
      </c>
      <c r="H239" s="6">
        <f t="shared" si="135"/>
        <v>5052.8</v>
      </c>
    </row>
    <row r="240" spans="1:8" ht="31.5" outlineLevel="5" x14ac:dyDescent="0.2">
      <c r="A240" s="45" t="s">
        <v>482</v>
      </c>
      <c r="B240" s="45" t="s">
        <v>507</v>
      </c>
      <c r="C240" s="45" t="s">
        <v>147</v>
      </c>
      <c r="D240" s="45"/>
      <c r="E240" s="10" t="s">
        <v>148</v>
      </c>
      <c r="F240" s="6">
        <f>F241+F242</f>
        <v>7052.8</v>
      </c>
      <c r="G240" s="6">
        <f t="shared" ref="G240:H240" si="136">G241+G242</f>
        <v>5052.8</v>
      </c>
      <c r="H240" s="6">
        <f t="shared" si="136"/>
        <v>5052.8</v>
      </c>
    </row>
    <row r="241" spans="1:8" ht="15.75" outlineLevel="7" x14ac:dyDescent="0.2">
      <c r="A241" s="46" t="s">
        <v>482</v>
      </c>
      <c r="B241" s="46" t="s">
        <v>507</v>
      </c>
      <c r="C241" s="46" t="s">
        <v>147</v>
      </c>
      <c r="D241" s="46" t="s">
        <v>7</v>
      </c>
      <c r="E241" s="11" t="s">
        <v>8</v>
      </c>
      <c r="F241" s="7">
        <v>6146.3</v>
      </c>
      <c r="G241" s="7">
        <v>4146.3</v>
      </c>
      <c r="H241" s="7">
        <v>4146.3</v>
      </c>
    </row>
    <row r="242" spans="1:8" ht="15.75" outlineLevel="7" x14ac:dyDescent="0.2">
      <c r="A242" s="46" t="s">
        <v>482</v>
      </c>
      <c r="B242" s="46" t="s">
        <v>507</v>
      </c>
      <c r="C242" s="46" t="s">
        <v>147</v>
      </c>
      <c r="D242" s="46" t="s">
        <v>15</v>
      </c>
      <c r="E242" s="11" t="s">
        <v>16</v>
      </c>
      <c r="F242" s="7">
        <v>906.5</v>
      </c>
      <c r="G242" s="7">
        <v>906.5</v>
      </c>
      <c r="H242" s="7">
        <v>906.5</v>
      </c>
    </row>
    <row r="243" spans="1:8" ht="15.75" outlineLevel="1" x14ac:dyDescent="0.2">
      <c r="A243" s="45" t="s">
        <v>482</v>
      </c>
      <c r="B243" s="45" t="s">
        <v>509</v>
      </c>
      <c r="C243" s="45"/>
      <c r="D243" s="45"/>
      <c r="E243" s="10" t="s">
        <v>510</v>
      </c>
      <c r="F243" s="6">
        <f t="shared" ref="F243" si="137">F244</f>
        <v>282483</v>
      </c>
      <c r="G243" s="6">
        <f t="shared" ref="G243" si="138">G244</f>
        <v>374811.22899999999</v>
      </c>
      <c r="H243" s="6">
        <f t="shared" ref="H243" si="139">H244</f>
        <v>265225.8</v>
      </c>
    </row>
    <row r="244" spans="1:8" ht="31.5" outlineLevel="2" x14ac:dyDescent="0.2">
      <c r="A244" s="45" t="s">
        <v>482</v>
      </c>
      <c r="B244" s="45" t="s">
        <v>509</v>
      </c>
      <c r="C244" s="45" t="s">
        <v>131</v>
      </c>
      <c r="D244" s="45"/>
      <c r="E244" s="10" t="s">
        <v>132</v>
      </c>
      <c r="F244" s="6">
        <f>F248+F264+F245</f>
        <v>282483</v>
      </c>
      <c r="G244" s="6">
        <f t="shared" ref="G244:H244" si="140">G248+G264+G245</f>
        <v>374811.22899999999</v>
      </c>
      <c r="H244" s="6">
        <f t="shared" si="140"/>
        <v>265225.8</v>
      </c>
    </row>
    <row r="245" spans="1:8" ht="31.5" outlineLevel="2" x14ac:dyDescent="0.2">
      <c r="A245" s="45" t="s">
        <v>482</v>
      </c>
      <c r="B245" s="45" t="s">
        <v>509</v>
      </c>
      <c r="C245" s="45" t="s">
        <v>155</v>
      </c>
      <c r="D245" s="45"/>
      <c r="E245" s="10" t="s">
        <v>580</v>
      </c>
      <c r="F245" s="6">
        <f>F246</f>
        <v>305</v>
      </c>
      <c r="G245" s="6"/>
      <c r="H245" s="6"/>
    </row>
    <row r="246" spans="1:8" ht="31.5" outlineLevel="2" x14ac:dyDescent="0.2">
      <c r="A246" s="45" t="s">
        <v>482</v>
      </c>
      <c r="B246" s="45" t="s">
        <v>509</v>
      </c>
      <c r="C246" s="45" t="s">
        <v>785</v>
      </c>
      <c r="D246" s="45"/>
      <c r="E246" s="10" t="s">
        <v>786</v>
      </c>
      <c r="F246" s="6">
        <f>F247</f>
        <v>305</v>
      </c>
      <c r="G246" s="6"/>
      <c r="H246" s="6"/>
    </row>
    <row r="247" spans="1:8" ht="31.5" outlineLevel="2" x14ac:dyDescent="0.2">
      <c r="A247" s="46" t="s">
        <v>482</v>
      </c>
      <c r="B247" s="46" t="s">
        <v>509</v>
      </c>
      <c r="C247" s="46" t="s">
        <v>785</v>
      </c>
      <c r="D247" s="46" t="s">
        <v>65</v>
      </c>
      <c r="E247" s="11" t="s">
        <v>66</v>
      </c>
      <c r="F247" s="7">
        <v>305</v>
      </c>
      <c r="G247" s="7"/>
      <c r="H247" s="7"/>
    </row>
    <row r="248" spans="1:8" ht="15.75" outlineLevel="3" x14ac:dyDescent="0.2">
      <c r="A248" s="45" t="s">
        <v>482</v>
      </c>
      <c r="B248" s="45" t="s">
        <v>509</v>
      </c>
      <c r="C248" s="45" t="s">
        <v>149</v>
      </c>
      <c r="D248" s="45"/>
      <c r="E248" s="10" t="s">
        <v>150</v>
      </c>
      <c r="F248" s="6">
        <f>F249+F252+F259</f>
        <v>213824.7</v>
      </c>
      <c r="G248" s="6">
        <f>G249+G252+G259</f>
        <v>306457.929</v>
      </c>
      <c r="H248" s="6">
        <f>H249+H252+H259</f>
        <v>196872.5</v>
      </c>
    </row>
    <row r="249" spans="1:8" ht="31.5" outlineLevel="4" x14ac:dyDescent="0.2">
      <c r="A249" s="45" t="s">
        <v>482</v>
      </c>
      <c r="B249" s="45" t="s">
        <v>509</v>
      </c>
      <c r="C249" s="45" t="s">
        <v>151</v>
      </c>
      <c r="D249" s="45"/>
      <c r="E249" s="10" t="s">
        <v>152</v>
      </c>
      <c r="F249" s="6">
        <f t="shared" ref="F249:F250" si="141">F250</f>
        <v>122811.8</v>
      </c>
      <c r="G249" s="6">
        <f t="shared" ref="G249:G250" si="142">G250</f>
        <v>123116.8</v>
      </c>
      <c r="H249" s="6">
        <f t="shared" ref="H249:H250" si="143">H250</f>
        <v>123116.8</v>
      </c>
    </row>
    <row r="250" spans="1:8" ht="15.75" outlineLevel="5" x14ac:dyDescent="0.2">
      <c r="A250" s="45" t="s">
        <v>482</v>
      </c>
      <c r="B250" s="45" t="s">
        <v>509</v>
      </c>
      <c r="C250" s="45" t="s">
        <v>153</v>
      </c>
      <c r="D250" s="45"/>
      <c r="E250" s="10" t="s">
        <v>154</v>
      </c>
      <c r="F250" s="6">
        <f t="shared" si="141"/>
        <v>122811.8</v>
      </c>
      <c r="G250" s="6">
        <f t="shared" si="142"/>
        <v>123116.8</v>
      </c>
      <c r="H250" s="6">
        <f t="shared" si="143"/>
        <v>123116.8</v>
      </c>
    </row>
    <row r="251" spans="1:8" ht="31.5" outlineLevel="7" x14ac:dyDescent="0.2">
      <c r="A251" s="46" t="s">
        <v>482</v>
      </c>
      <c r="B251" s="46" t="s">
        <v>509</v>
      </c>
      <c r="C251" s="46" t="s">
        <v>153</v>
      </c>
      <c r="D251" s="46" t="s">
        <v>65</v>
      </c>
      <c r="E251" s="11" t="s">
        <v>66</v>
      </c>
      <c r="F251" s="7">
        <f>123116.8-305</f>
        <v>122811.8</v>
      </c>
      <c r="G251" s="7">
        <v>123116.8</v>
      </c>
      <c r="H251" s="7">
        <v>123116.8</v>
      </c>
    </row>
    <row r="252" spans="1:8" ht="31.5" outlineLevel="4" x14ac:dyDescent="0.2">
      <c r="A252" s="45" t="s">
        <v>482</v>
      </c>
      <c r="B252" s="45" t="s">
        <v>509</v>
      </c>
      <c r="C252" s="45" t="s">
        <v>155</v>
      </c>
      <c r="D252" s="45"/>
      <c r="E252" s="10" t="s">
        <v>511</v>
      </c>
      <c r="F252" s="6">
        <f>F253+F256</f>
        <v>91012.9</v>
      </c>
      <c r="G252" s="6">
        <f t="shared" ref="G252:H252" si="144">G253+G256</f>
        <v>168834</v>
      </c>
      <c r="H252" s="6">
        <f t="shared" si="144"/>
        <v>73755.7</v>
      </c>
    </row>
    <row r="253" spans="1:8" ht="47.25" outlineLevel="5" x14ac:dyDescent="0.2">
      <c r="A253" s="45" t="s">
        <v>482</v>
      </c>
      <c r="B253" s="45" t="s">
        <v>509</v>
      </c>
      <c r="C253" s="45" t="s">
        <v>156</v>
      </c>
      <c r="D253" s="45"/>
      <c r="E253" s="10" t="s">
        <v>415</v>
      </c>
      <c r="F253" s="6">
        <f>F255+F254</f>
        <v>23286.9</v>
      </c>
      <c r="G253" s="6">
        <f t="shared" ref="G253:H253" si="145">G255+G254</f>
        <v>102391.8</v>
      </c>
      <c r="H253" s="6">
        <f t="shared" si="145"/>
        <v>7313.5</v>
      </c>
    </row>
    <row r="254" spans="1:8" ht="24.75" customHeight="1" outlineLevel="5" x14ac:dyDescent="0.2">
      <c r="A254" s="46" t="s">
        <v>482</v>
      </c>
      <c r="B254" s="46" t="s">
        <v>509</v>
      </c>
      <c r="C254" s="46" t="s">
        <v>156</v>
      </c>
      <c r="D254" s="44" t="s">
        <v>109</v>
      </c>
      <c r="E254" s="22" t="s">
        <v>110</v>
      </c>
      <c r="F254" s="7">
        <v>20211.900000000001</v>
      </c>
      <c r="G254" s="7">
        <v>95078.3</v>
      </c>
      <c r="H254" s="7"/>
    </row>
    <row r="255" spans="1:8" ht="31.5" outlineLevel="7" x14ac:dyDescent="0.2">
      <c r="A255" s="46" t="s">
        <v>482</v>
      </c>
      <c r="B255" s="46" t="s">
        <v>509</v>
      </c>
      <c r="C255" s="46" t="s">
        <v>156</v>
      </c>
      <c r="D255" s="46" t="s">
        <v>65</v>
      </c>
      <c r="E255" s="11" t="s">
        <v>66</v>
      </c>
      <c r="F255" s="7">
        <v>3075</v>
      </c>
      <c r="G255" s="7">
        <v>7313.5</v>
      </c>
      <c r="H255" s="7">
        <v>7313.5</v>
      </c>
    </row>
    <row r="256" spans="1:8" ht="47.25" outlineLevel="5" x14ac:dyDescent="0.2">
      <c r="A256" s="45" t="s">
        <v>482</v>
      </c>
      <c r="B256" s="45" t="s">
        <v>509</v>
      </c>
      <c r="C256" s="45" t="s">
        <v>156</v>
      </c>
      <c r="D256" s="45"/>
      <c r="E256" s="10" t="s">
        <v>418</v>
      </c>
      <c r="F256" s="6">
        <f>F258+F257</f>
        <v>67726</v>
      </c>
      <c r="G256" s="6">
        <f>G258+G257</f>
        <v>66442.2</v>
      </c>
      <c r="H256" s="6">
        <f>H258+H257</f>
        <v>66442.2</v>
      </c>
    </row>
    <row r="257" spans="1:8" ht="15.75" outlineLevel="5" x14ac:dyDescent="0.2">
      <c r="A257" s="46" t="s">
        <v>482</v>
      </c>
      <c r="B257" s="46" t="s">
        <v>509</v>
      </c>
      <c r="C257" s="46" t="s">
        <v>156</v>
      </c>
      <c r="D257" s="46" t="s">
        <v>109</v>
      </c>
      <c r="E257" s="11" t="s">
        <v>110</v>
      </c>
      <c r="F257" s="7">
        <v>40058.800000000003</v>
      </c>
      <c r="G257" s="7">
        <v>31152.5</v>
      </c>
      <c r="H257" s="7"/>
    </row>
    <row r="258" spans="1:8" ht="31.5" outlineLevel="7" x14ac:dyDescent="0.2">
      <c r="A258" s="46" t="s">
        <v>482</v>
      </c>
      <c r="B258" s="46" t="s">
        <v>509</v>
      </c>
      <c r="C258" s="46" t="s">
        <v>156</v>
      </c>
      <c r="D258" s="46" t="s">
        <v>65</v>
      </c>
      <c r="E258" s="11" t="s">
        <v>66</v>
      </c>
      <c r="F258" s="7">
        <v>27667.200000000001</v>
      </c>
      <c r="G258" s="7">
        <v>35289.699999999997</v>
      </c>
      <c r="H258" s="7">
        <v>66442.2</v>
      </c>
    </row>
    <row r="259" spans="1:8" ht="31.5" outlineLevel="7" x14ac:dyDescent="0.2">
      <c r="A259" s="45" t="s">
        <v>482</v>
      </c>
      <c r="B259" s="45" t="s">
        <v>509</v>
      </c>
      <c r="C259" s="45" t="s">
        <v>720</v>
      </c>
      <c r="D259" s="46"/>
      <c r="E259" s="10" t="s">
        <v>723</v>
      </c>
      <c r="F259" s="6"/>
      <c r="G259" s="6">
        <f t="shared" ref="G259" si="146">G260+G262</f>
        <v>14507.129000000001</v>
      </c>
      <c r="H259" s="6"/>
    </row>
    <row r="260" spans="1:8" ht="31.5" outlineLevel="5" x14ac:dyDescent="0.2">
      <c r="A260" s="45" t="s">
        <v>482</v>
      </c>
      <c r="B260" s="45" t="s">
        <v>509</v>
      </c>
      <c r="C260" s="45" t="s">
        <v>722</v>
      </c>
      <c r="D260" s="45"/>
      <c r="E260" s="10" t="s">
        <v>721</v>
      </c>
      <c r="F260" s="6"/>
      <c r="G260" s="6">
        <f t="shared" ref="G260" si="147">G261</f>
        <v>1450.7129</v>
      </c>
      <c r="H260" s="6"/>
    </row>
    <row r="261" spans="1:8" ht="31.5" outlineLevel="7" x14ac:dyDescent="0.2">
      <c r="A261" s="46" t="s">
        <v>482</v>
      </c>
      <c r="B261" s="46" t="s">
        <v>509</v>
      </c>
      <c r="C261" s="46" t="s">
        <v>722</v>
      </c>
      <c r="D261" s="46" t="s">
        <v>65</v>
      </c>
      <c r="E261" s="11" t="s">
        <v>66</v>
      </c>
      <c r="F261" s="7"/>
      <c r="G261" s="7">
        <v>1450.7129</v>
      </c>
      <c r="H261" s="7"/>
    </row>
    <row r="262" spans="1:8" ht="31.5" outlineLevel="5" x14ac:dyDescent="0.2">
      <c r="A262" s="45" t="s">
        <v>482</v>
      </c>
      <c r="B262" s="45" t="s">
        <v>509</v>
      </c>
      <c r="C262" s="45" t="s">
        <v>722</v>
      </c>
      <c r="D262" s="45"/>
      <c r="E262" s="10" t="s">
        <v>733</v>
      </c>
      <c r="F262" s="6"/>
      <c r="G262" s="6">
        <f t="shared" ref="G262" si="148">G263</f>
        <v>13056.4161</v>
      </c>
      <c r="H262" s="6"/>
    </row>
    <row r="263" spans="1:8" ht="31.5" outlineLevel="7" x14ac:dyDescent="0.2">
      <c r="A263" s="46" t="s">
        <v>482</v>
      </c>
      <c r="B263" s="46" t="s">
        <v>509</v>
      </c>
      <c r="C263" s="46" t="s">
        <v>722</v>
      </c>
      <c r="D263" s="46" t="s">
        <v>65</v>
      </c>
      <c r="E263" s="11" t="s">
        <v>66</v>
      </c>
      <c r="F263" s="6"/>
      <c r="G263" s="7">
        <v>13056.4161</v>
      </c>
      <c r="H263" s="6"/>
    </row>
    <row r="264" spans="1:8" ht="31.5" outlineLevel="7" x14ac:dyDescent="0.2">
      <c r="A264" s="45" t="s">
        <v>482</v>
      </c>
      <c r="B264" s="45" t="s">
        <v>509</v>
      </c>
      <c r="C264" s="45" t="s">
        <v>144</v>
      </c>
      <c r="D264" s="45"/>
      <c r="E264" s="10" t="s">
        <v>145</v>
      </c>
      <c r="F264" s="6">
        <f t="shared" ref="F264:F266" si="149">F265</f>
        <v>68353.3</v>
      </c>
      <c r="G264" s="6">
        <f t="shared" ref="G264:H266" si="150">G265</f>
        <v>68353.3</v>
      </c>
      <c r="H264" s="6">
        <f t="shared" si="150"/>
        <v>68353.3</v>
      </c>
    </row>
    <row r="265" spans="1:8" ht="31.5" outlineLevel="7" x14ac:dyDescent="0.2">
      <c r="A265" s="45" t="s">
        <v>482</v>
      </c>
      <c r="B265" s="46" t="s">
        <v>509</v>
      </c>
      <c r="C265" s="45" t="s">
        <v>212</v>
      </c>
      <c r="D265" s="45"/>
      <c r="E265" s="10" t="s">
        <v>35</v>
      </c>
      <c r="F265" s="6">
        <f t="shared" si="149"/>
        <v>68353.3</v>
      </c>
      <c r="G265" s="6">
        <f t="shared" si="150"/>
        <v>68353.3</v>
      </c>
      <c r="H265" s="6">
        <f t="shared" si="150"/>
        <v>68353.3</v>
      </c>
    </row>
    <row r="266" spans="1:8" ht="31.5" outlineLevel="7" x14ac:dyDescent="0.2">
      <c r="A266" s="45" t="s">
        <v>482</v>
      </c>
      <c r="B266" s="45" t="s">
        <v>509</v>
      </c>
      <c r="C266" s="45" t="s">
        <v>213</v>
      </c>
      <c r="D266" s="45"/>
      <c r="E266" s="10" t="s">
        <v>214</v>
      </c>
      <c r="F266" s="6">
        <f t="shared" si="149"/>
        <v>68353.3</v>
      </c>
      <c r="G266" s="6">
        <f t="shared" si="150"/>
        <v>68353.3</v>
      </c>
      <c r="H266" s="6">
        <f t="shared" si="150"/>
        <v>68353.3</v>
      </c>
    </row>
    <row r="267" spans="1:8" ht="31.5" outlineLevel="7" x14ac:dyDescent="0.2">
      <c r="A267" s="46" t="s">
        <v>482</v>
      </c>
      <c r="B267" s="46" t="s">
        <v>509</v>
      </c>
      <c r="C267" s="46" t="s">
        <v>213</v>
      </c>
      <c r="D267" s="46" t="s">
        <v>65</v>
      </c>
      <c r="E267" s="11" t="s">
        <v>66</v>
      </c>
      <c r="F267" s="7">
        <v>68353.3</v>
      </c>
      <c r="G267" s="7">
        <v>68353.3</v>
      </c>
      <c r="H267" s="7">
        <v>68353.3</v>
      </c>
    </row>
    <row r="268" spans="1:8" ht="15.75" outlineLevel="1" x14ac:dyDescent="0.2">
      <c r="A268" s="45" t="s">
        <v>482</v>
      </c>
      <c r="B268" s="45" t="s">
        <v>512</v>
      </c>
      <c r="C268" s="45"/>
      <c r="D268" s="45"/>
      <c r="E268" s="10" t="s">
        <v>513</v>
      </c>
      <c r="F268" s="6">
        <f>F269+F278</f>
        <v>4468.5</v>
      </c>
      <c r="G268" s="6">
        <f t="shared" ref="G268:H268" si="151">G269+G278</f>
        <v>2968.5</v>
      </c>
      <c r="H268" s="6">
        <f t="shared" si="151"/>
        <v>2968.5</v>
      </c>
    </row>
    <row r="269" spans="1:8" ht="31.5" outlineLevel="2" x14ac:dyDescent="0.2">
      <c r="A269" s="45" t="s">
        <v>482</v>
      </c>
      <c r="B269" s="45" t="s">
        <v>512</v>
      </c>
      <c r="C269" s="45" t="s">
        <v>157</v>
      </c>
      <c r="D269" s="45"/>
      <c r="E269" s="10" t="s">
        <v>158</v>
      </c>
      <c r="F269" s="6">
        <f>F274+F270</f>
        <v>3757.5</v>
      </c>
      <c r="G269" s="6">
        <f t="shared" ref="G269:H269" si="152">G274+G270</f>
        <v>2257.5</v>
      </c>
      <c r="H269" s="6">
        <f t="shared" si="152"/>
        <v>2257.5</v>
      </c>
    </row>
    <row r="270" spans="1:8" ht="15.75" outlineLevel="2" x14ac:dyDescent="0.2">
      <c r="A270" s="45" t="s">
        <v>482</v>
      </c>
      <c r="B270" s="45" t="s">
        <v>512</v>
      </c>
      <c r="C270" s="45" t="s">
        <v>159</v>
      </c>
      <c r="D270" s="45"/>
      <c r="E270" s="10" t="s">
        <v>160</v>
      </c>
      <c r="F270" s="6">
        <f>F271</f>
        <v>1500</v>
      </c>
      <c r="G270" s="6"/>
      <c r="H270" s="6"/>
    </row>
    <row r="271" spans="1:8" ht="31.5" outlineLevel="2" x14ac:dyDescent="0.2">
      <c r="A271" s="45" t="s">
        <v>482</v>
      </c>
      <c r="B271" s="45" t="s">
        <v>512</v>
      </c>
      <c r="C271" s="45" t="s">
        <v>161</v>
      </c>
      <c r="D271" s="45"/>
      <c r="E271" s="10" t="s">
        <v>787</v>
      </c>
      <c r="F271" s="6">
        <f>F272</f>
        <v>1500</v>
      </c>
      <c r="G271" s="6"/>
      <c r="H271" s="6"/>
    </row>
    <row r="272" spans="1:8" ht="15.75" outlineLevel="2" x14ac:dyDescent="0.2">
      <c r="A272" s="45" t="s">
        <v>482</v>
      </c>
      <c r="B272" s="45" t="s">
        <v>512</v>
      </c>
      <c r="C272" s="45" t="s">
        <v>788</v>
      </c>
      <c r="D272" s="45"/>
      <c r="E272" s="10" t="s">
        <v>946</v>
      </c>
      <c r="F272" s="6">
        <f>F273</f>
        <v>1500</v>
      </c>
      <c r="G272" s="6"/>
      <c r="H272" s="6"/>
    </row>
    <row r="273" spans="1:8" ht="15.75" outlineLevel="2" x14ac:dyDescent="0.2">
      <c r="A273" s="46" t="s">
        <v>482</v>
      </c>
      <c r="B273" s="46" t="s">
        <v>512</v>
      </c>
      <c r="C273" s="46" t="s">
        <v>788</v>
      </c>
      <c r="D273" s="46" t="s">
        <v>7</v>
      </c>
      <c r="E273" s="11" t="s">
        <v>8</v>
      </c>
      <c r="F273" s="7">
        <v>1500</v>
      </c>
      <c r="G273" s="7"/>
      <c r="H273" s="7"/>
    </row>
    <row r="274" spans="1:8" ht="15.75" outlineLevel="3" x14ac:dyDescent="0.2">
      <c r="A274" s="45" t="s">
        <v>482</v>
      </c>
      <c r="B274" s="45" t="s">
        <v>512</v>
      </c>
      <c r="C274" s="45" t="s">
        <v>159</v>
      </c>
      <c r="D274" s="45"/>
      <c r="E274" s="10" t="s">
        <v>160</v>
      </c>
      <c r="F274" s="6">
        <f>F275</f>
        <v>2257.5</v>
      </c>
      <c r="G274" s="6">
        <f t="shared" ref="G274" si="153">G275</f>
        <v>2257.5</v>
      </c>
      <c r="H274" s="6">
        <f t="shared" ref="H274" si="154">H275</f>
        <v>2257.5</v>
      </c>
    </row>
    <row r="275" spans="1:8" s="59" customFormat="1" ht="15.75" outlineLevel="7" x14ac:dyDescent="0.2">
      <c r="A275" s="45" t="s">
        <v>482</v>
      </c>
      <c r="B275" s="45" t="s">
        <v>512</v>
      </c>
      <c r="C275" s="45" t="s">
        <v>649</v>
      </c>
      <c r="D275" s="45"/>
      <c r="E275" s="10" t="s">
        <v>651</v>
      </c>
      <c r="F275" s="6">
        <f>F276</f>
        <v>2257.5</v>
      </c>
      <c r="G275" s="6">
        <f t="shared" ref="G275:H276" si="155">G276</f>
        <v>2257.5</v>
      </c>
      <c r="H275" s="6">
        <f t="shared" si="155"/>
        <v>2257.5</v>
      </c>
    </row>
    <row r="276" spans="1:8" s="59" customFormat="1" ht="31.5" outlineLevel="7" x14ac:dyDescent="0.2">
      <c r="A276" s="45" t="s">
        <v>482</v>
      </c>
      <c r="B276" s="45" t="s">
        <v>512</v>
      </c>
      <c r="C276" s="45" t="s">
        <v>650</v>
      </c>
      <c r="D276" s="45"/>
      <c r="E276" s="10" t="s">
        <v>652</v>
      </c>
      <c r="F276" s="6">
        <f>F277</f>
        <v>2257.5</v>
      </c>
      <c r="G276" s="6">
        <f t="shared" si="155"/>
        <v>2257.5</v>
      </c>
      <c r="H276" s="6">
        <f t="shared" si="155"/>
        <v>2257.5</v>
      </c>
    </row>
    <row r="277" spans="1:8" ht="31.5" outlineLevel="7" x14ac:dyDescent="0.2">
      <c r="A277" s="46" t="s">
        <v>482</v>
      </c>
      <c r="B277" s="46" t="s">
        <v>512</v>
      </c>
      <c r="C277" s="46" t="s">
        <v>650</v>
      </c>
      <c r="D277" s="46" t="s">
        <v>65</v>
      </c>
      <c r="E277" s="11" t="s">
        <v>66</v>
      </c>
      <c r="F277" s="7">
        <v>2257.5</v>
      </c>
      <c r="G277" s="7">
        <v>2257.5</v>
      </c>
      <c r="H277" s="7">
        <v>2257.5</v>
      </c>
    </row>
    <row r="278" spans="1:8" ht="15.75" outlineLevel="2" x14ac:dyDescent="0.2">
      <c r="A278" s="45" t="s">
        <v>482</v>
      </c>
      <c r="B278" s="45" t="s">
        <v>512</v>
      </c>
      <c r="C278" s="45" t="s">
        <v>119</v>
      </c>
      <c r="D278" s="45"/>
      <c r="E278" s="10" t="s">
        <v>120</v>
      </c>
      <c r="F278" s="6">
        <f t="shared" ref="F278:G279" si="156">F279</f>
        <v>711</v>
      </c>
      <c r="G278" s="6">
        <f t="shared" si="156"/>
        <v>711</v>
      </c>
      <c r="H278" s="6">
        <f t="shared" ref="H278:H279" si="157">H279</f>
        <v>711</v>
      </c>
    </row>
    <row r="279" spans="1:8" ht="31.5" outlineLevel="3" x14ac:dyDescent="0.2">
      <c r="A279" s="45" t="s">
        <v>482</v>
      </c>
      <c r="B279" s="45" t="s">
        <v>512</v>
      </c>
      <c r="C279" s="45" t="s">
        <v>162</v>
      </c>
      <c r="D279" s="45"/>
      <c r="E279" s="10" t="s">
        <v>163</v>
      </c>
      <c r="F279" s="6">
        <f t="shared" si="156"/>
        <v>711</v>
      </c>
      <c r="G279" s="6">
        <f t="shared" si="156"/>
        <v>711</v>
      </c>
      <c r="H279" s="6">
        <f t="shared" si="157"/>
        <v>711</v>
      </c>
    </row>
    <row r="280" spans="1:8" ht="15.75" outlineLevel="4" x14ac:dyDescent="0.2">
      <c r="A280" s="45" t="s">
        <v>482</v>
      </c>
      <c r="B280" s="45" t="s">
        <v>512</v>
      </c>
      <c r="C280" s="45" t="s">
        <v>164</v>
      </c>
      <c r="D280" s="45"/>
      <c r="E280" s="10" t="s">
        <v>445</v>
      </c>
      <c r="F280" s="6">
        <f t="shared" ref="F280:F281" si="158">F281</f>
        <v>711</v>
      </c>
      <c r="G280" s="6">
        <f t="shared" ref="G280:H280" si="159">G281</f>
        <v>711</v>
      </c>
      <c r="H280" s="6">
        <f t="shared" si="159"/>
        <v>711</v>
      </c>
    </row>
    <row r="281" spans="1:8" ht="15.75" outlineLevel="7" x14ac:dyDescent="0.2">
      <c r="A281" s="45" t="s">
        <v>482</v>
      </c>
      <c r="B281" s="45" t="s">
        <v>512</v>
      </c>
      <c r="C281" s="45" t="s">
        <v>444</v>
      </c>
      <c r="D281" s="45"/>
      <c r="E281" s="10" t="s">
        <v>165</v>
      </c>
      <c r="F281" s="6">
        <f t="shared" si="158"/>
        <v>711</v>
      </c>
      <c r="G281" s="6">
        <f>G282</f>
        <v>711</v>
      </c>
      <c r="H281" s="6">
        <f>H282</f>
        <v>711</v>
      </c>
    </row>
    <row r="282" spans="1:8" ht="15.75" outlineLevel="7" x14ac:dyDescent="0.2">
      <c r="A282" s="46" t="s">
        <v>482</v>
      </c>
      <c r="B282" s="46" t="s">
        <v>512</v>
      </c>
      <c r="C282" s="46" t="s">
        <v>444</v>
      </c>
      <c r="D282" s="46" t="s">
        <v>15</v>
      </c>
      <c r="E282" s="11" t="s">
        <v>16</v>
      </c>
      <c r="F282" s="7">
        <v>711</v>
      </c>
      <c r="G282" s="7">
        <v>711</v>
      </c>
      <c r="H282" s="7">
        <v>711</v>
      </c>
    </row>
    <row r="283" spans="1:8" ht="15.75" outlineLevel="7" x14ac:dyDescent="0.2">
      <c r="A283" s="45" t="s">
        <v>482</v>
      </c>
      <c r="B283" s="45" t="s">
        <v>514</v>
      </c>
      <c r="C283" s="46"/>
      <c r="D283" s="46"/>
      <c r="E283" s="53" t="s">
        <v>515</v>
      </c>
      <c r="F283" s="6">
        <f>F284+F309+F340+F398</f>
        <v>676355.01231999998</v>
      </c>
      <c r="G283" s="6">
        <f>G284+G309+G340+G398</f>
        <v>290476.97904999997</v>
      </c>
      <c r="H283" s="6">
        <f>H284+H309+H340+H398</f>
        <v>269722.98056</v>
      </c>
    </row>
    <row r="284" spans="1:8" ht="15.75" outlineLevel="1" x14ac:dyDescent="0.2">
      <c r="A284" s="45" t="s">
        <v>482</v>
      </c>
      <c r="B284" s="45" t="s">
        <v>516</v>
      </c>
      <c r="C284" s="45"/>
      <c r="D284" s="45"/>
      <c r="E284" s="10" t="s">
        <v>517</v>
      </c>
      <c r="F284" s="6">
        <f t="shared" ref="F284:H284" si="160">F285</f>
        <v>107816.63490999999</v>
      </c>
      <c r="G284" s="6">
        <f t="shared" si="160"/>
        <v>18170.64</v>
      </c>
      <c r="H284" s="6">
        <f t="shared" si="160"/>
        <v>9170.64</v>
      </c>
    </row>
    <row r="285" spans="1:8" ht="31.5" outlineLevel="2" x14ac:dyDescent="0.2">
      <c r="A285" s="45" t="s">
        <v>482</v>
      </c>
      <c r="B285" s="45" t="s">
        <v>516</v>
      </c>
      <c r="C285" s="45" t="s">
        <v>131</v>
      </c>
      <c r="D285" s="45"/>
      <c r="E285" s="10" t="s">
        <v>132</v>
      </c>
      <c r="F285" s="6">
        <f t="shared" ref="F285:H285" si="161">F286+F290</f>
        <v>107816.63490999999</v>
      </c>
      <c r="G285" s="6">
        <f t="shared" si="161"/>
        <v>18170.64</v>
      </c>
      <c r="H285" s="6">
        <f t="shared" si="161"/>
        <v>9170.64</v>
      </c>
    </row>
    <row r="286" spans="1:8" ht="15.75" outlineLevel="3" x14ac:dyDescent="0.2">
      <c r="A286" s="45" t="s">
        <v>482</v>
      </c>
      <c r="B286" s="45" t="s">
        <v>516</v>
      </c>
      <c r="C286" s="45" t="s">
        <v>133</v>
      </c>
      <c r="D286" s="45"/>
      <c r="E286" s="10" t="s">
        <v>506</v>
      </c>
      <c r="F286" s="6">
        <f t="shared" ref="F286:F288" si="162">F287</f>
        <v>20.882000000000001</v>
      </c>
      <c r="G286" s="6"/>
      <c r="H286" s="6"/>
    </row>
    <row r="287" spans="1:8" ht="31.5" outlineLevel="4" x14ac:dyDescent="0.2">
      <c r="A287" s="45" t="s">
        <v>482</v>
      </c>
      <c r="B287" s="45" t="s">
        <v>516</v>
      </c>
      <c r="C287" s="45" t="s">
        <v>166</v>
      </c>
      <c r="D287" s="45"/>
      <c r="E287" s="10" t="s">
        <v>167</v>
      </c>
      <c r="F287" s="6">
        <f t="shared" si="162"/>
        <v>20.882000000000001</v>
      </c>
      <c r="G287" s="6"/>
      <c r="H287" s="6"/>
    </row>
    <row r="288" spans="1:8" ht="30.75" customHeight="1" outlineLevel="5" x14ac:dyDescent="0.2">
      <c r="A288" s="45" t="s">
        <v>482</v>
      </c>
      <c r="B288" s="45" t="s">
        <v>516</v>
      </c>
      <c r="C288" s="45" t="s">
        <v>168</v>
      </c>
      <c r="D288" s="45"/>
      <c r="E288" s="10" t="s">
        <v>409</v>
      </c>
      <c r="F288" s="6">
        <f t="shared" si="162"/>
        <v>20.882000000000001</v>
      </c>
      <c r="G288" s="6"/>
      <c r="H288" s="6"/>
    </row>
    <row r="289" spans="1:8" ht="31.5" outlineLevel="7" x14ac:dyDescent="0.2">
      <c r="A289" s="46" t="s">
        <v>482</v>
      </c>
      <c r="B289" s="46" t="s">
        <v>516</v>
      </c>
      <c r="C289" s="46" t="s">
        <v>168</v>
      </c>
      <c r="D289" s="46" t="s">
        <v>65</v>
      </c>
      <c r="E289" s="11" t="s">
        <v>66</v>
      </c>
      <c r="F289" s="7">
        <v>20.882000000000001</v>
      </c>
      <c r="G289" s="7"/>
      <c r="H289" s="7"/>
    </row>
    <row r="290" spans="1:8" ht="31.5" outlineLevel="3" x14ac:dyDescent="0.2">
      <c r="A290" s="45" t="s">
        <v>482</v>
      </c>
      <c r="B290" s="45" t="s">
        <v>516</v>
      </c>
      <c r="C290" s="45" t="s">
        <v>169</v>
      </c>
      <c r="D290" s="45"/>
      <c r="E290" s="10" t="s">
        <v>170</v>
      </c>
      <c r="F290" s="6">
        <f>F291+F304</f>
        <v>107795.75291</v>
      </c>
      <c r="G290" s="6">
        <f>G291+G304</f>
        <v>18170.64</v>
      </c>
      <c r="H290" s="6">
        <f>H291+H304</f>
        <v>9170.64</v>
      </c>
    </row>
    <row r="291" spans="1:8" ht="15.75" outlineLevel="4" x14ac:dyDescent="0.2">
      <c r="A291" s="45" t="s">
        <v>482</v>
      </c>
      <c r="B291" s="45" t="s">
        <v>516</v>
      </c>
      <c r="C291" s="45" t="s">
        <v>171</v>
      </c>
      <c r="D291" s="45"/>
      <c r="E291" s="10" t="s">
        <v>172</v>
      </c>
      <c r="F291" s="6">
        <f>F292+F295+F298+F300+F302</f>
        <v>35877.14</v>
      </c>
      <c r="G291" s="6">
        <f t="shared" ref="G291:H291" si="163">G292+G295+G298+G300+G302</f>
        <v>18170.64</v>
      </c>
      <c r="H291" s="6">
        <f t="shared" si="163"/>
        <v>9170.64</v>
      </c>
    </row>
    <row r="292" spans="1:8" ht="31.5" outlineLevel="5" x14ac:dyDescent="0.2">
      <c r="A292" s="45" t="s">
        <v>482</v>
      </c>
      <c r="B292" s="45" t="s">
        <v>516</v>
      </c>
      <c r="C292" s="45" t="s">
        <v>173</v>
      </c>
      <c r="D292" s="45"/>
      <c r="E292" s="10" t="s">
        <v>174</v>
      </c>
      <c r="F292" s="6">
        <f>F294+F293</f>
        <v>3187.1</v>
      </c>
      <c r="G292" s="6">
        <f t="shared" ref="G292:H292" si="164">G294+G293</f>
        <v>3187.1</v>
      </c>
      <c r="H292" s="6">
        <f t="shared" si="164"/>
        <v>3187.1</v>
      </c>
    </row>
    <row r="293" spans="1:8" ht="15.75" outlineLevel="5" x14ac:dyDescent="0.2">
      <c r="A293" s="46" t="s">
        <v>482</v>
      </c>
      <c r="B293" s="46" t="s">
        <v>516</v>
      </c>
      <c r="C293" s="46" t="s">
        <v>173</v>
      </c>
      <c r="D293" s="46" t="s">
        <v>7</v>
      </c>
      <c r="E293" s="11" t="s">
        <v>8</v>
      </c>
      <c r="F293" s="7">
        <v>300</v>
      </c>
      <c r="G293" s="7">
        <v>300</v>
      </c>
      <c r="H293" s="7">
        <v>300</v>
      </c>
    </row>
    <row r="294" spans="1:8" ht="15.75" outlineLevel="7" x14ac:dyDescent="0.2">
      <c r="A294" s="46" t="s">
        <v>482</v>
      </c>
      <c r="B294" s="46" t="s">
        <v>516</v>
      </c>
      <c r="C294" s="46" t="s">
        <v>173</v>
      </c>
      <c r="D294" s="46" t="s">
        <v>15</v>
      </c>
      <c r="E294" s="11" t="s">
        <v>16</v>
      </c>
      <c r="F294" s="7">
        <v>2887.1</v>
      </c>
      <c r="G294" s="7">
        <v>2887.1</v>
      </c>
      <c r="H294" s="7">
        <v>2887.1</v>
      </c>
    </row>
    <row r="295" spans="1:8" ht="15.75" outlineLevel="5" x14ac:dyDescent="0.2">
      <c r="A295" s="45" t="s">
        <v>482</v>
      </c>
      <c r="B295" s="45" t="s">
        <v>516</v>
      </c>
      <c r="C295" s="45" t="s">
        <v>175</v>
      </c>
      <c r="D295" s="45"/>
      <c r="E295" s="10" t="s">
        <v>437</v>
      </c>
      <c r="F295" s="6">
        <f t="shared" ref="F295:H295" si="165">F296+F297</f>
        <v>12483.54</v>
      </c>
      <c r="G295" s="6">
        <f t="shared" si="165"/>
        <v>13483.54</v>
      </c>
      <c r="H295" s="6">
        <f t="shared" si="165"/>
        <v>4483.54</v>
      </c>
    </row>
    <row r="296" spans="1:8" ht="15.75" outlineLevel="7" x14ac:dyDescent="0.2">
      <c r="A296" s="46" t="s">
        <v>482</v>
      </c>
      <c r="B296" s="46" t="s">
        <v>516</v>
      </c>
      <c r="C296" s="46" t="s">
        <v>175</v>
      </c>
      <c r="D296" s="46" t="s">
        <v>7</v>
      </c>
      <c r="E296" s="11" t="s">
        <v>8</v>
      </c>
      <c r="F296" s="7">
        <v>1550</v>
      </c>
      <c r="G296" s="7">
        <v>1550</v>
      </c>
      <c r="H296" s="7">
        <v>1550</v>
      </c>
    </row>
    <row r="297" spans="1:8" ht="31.5" outlineLevel="7" x14ac:dyDescent="0.2">
      <c r="A297" s="46" t="s">
        <v>482</v>
      </c>
      <c r="B297" s="46" t="s">
        <v>516</v>
      </c>
      <c r="C297" s="46" t="s">
        <v>175</v>
      </c>
      <c r="D297" s="46" t="s">
        <v>65</v>
      </c>
      <c r="E297" s="11" t="s">
        <v>66</v>
      </c>
      <c r="F297" s="7">
        <v>10933.54</v>
      </c>
      <c r="G297" s="7">
        <v>11933.54</v>
      </c>
      <c r="H297" s="7">
        <v>2933.54</v>
      </c>
    </row>
    <row r="298" spans="1:8" ht="15.75" outlineLevel="5" x14ac:dyDescent="0.2">
      <c r="A298" s="45" t="s">
        <v>482</v>
      </c>
      <c r="B298" s="45" t="s">
        <v>516</v>
      </c>
      <c r="C298" s="45" t="s">
        <v>176</v>
      </c>
      <c r="D298" s="45"/>
      <c r="E298" s="10" t="s">
        <v>442</v>
      </c>
      <c r="F298" s="6">
        <f>F299</f>
        <v>1500</v>
      </c>
      <c r="G298" s="6">
        <f t="shared" ref="G298:H298" si="166">G299</f>
        <v>1500</v>
      </c>
      <c r="H298" s="6">
        <f t="shared" si="166"/>
        <v>1500</v>
      </c>
    </row>
    <row r="299" spans="1:8" ht="15.75" outlineLevel="7" x14ac:dyDescent="0.2">
      <c r="A299" s="46" t="s">
        <v>482</v>
      </c>
      <c r="B299" s="46" t="s">
        <v>516</v>
      </c>
      <c r="C299" s="46" t="s">
        <v>176</v>
      </c>
      <c r="D299" s="46" t="s">
        <v>7</v>
      </c>
      <c r="E299" s="11" t="s">
        <v>8</v>
      </c>
      <c r="F299" s="7">
        <v>1500</v>
      </c>
      <c r="G299" s="7">
        <v>1500</v>
      </c>
      <c r="H299" s="7">
        <v>1500</v>
      </c>
    </row>
    <row r="300" spans="1:8" ht="31.5" outlineLevel="7" x14ac:dyDescent="0.2">
      <c r="A300" s="45" t="s">
        <v>482</v>
      </c>
      <c r="B300" s="45" t="s">
        <v>516</v>
      </c>
      <c r="C300" s="45" t="s">
        <v>459</v>
      </c>
      <c r="D300" s="45"/>
      <c r="E300" s="10" t="s">
        <v>576</v>
      </c>
      <c r="F300" s="6">
        <f t="shared" ref="F300" si="167">F301</f>
        <v>2141</v>
      </c>
      <c r="G300" s="6"/>
      <c r="H300" s="6"/>
    </row>
    <row r="301" spans="1:8" ht="31.5" outlineLevel="7" x14ac:dyDescent="0.2">
      <c r="A301" s="46" t="s">
        <v>482</v>
      </c>
      <c r="B301" s="46" t="s">
        <v>516</v>
      </c>
      <c r="C301" s="46" t="s">
        <v>459</v>
      </c>
      <c r="D301" s="46" t="s">
        <v>65</v>
      </c>
      <c r="E301" s="11" t="s">
        <v>66</v>
      </c>
      <c r="F301" s="7">
        <v>2141</v>
      </c>
      <c r="G301" s="7"/>
      <c r="H301" s="7"/>
    </row>
    <row r="302" spans="1:8" ht="37.5" customHeight="1" outlineLevel="7" x14ac:dyDescent="0.2">
      <c r="A302" s="45" t="s">
        <v>482</v>
      </c>
      <c r="B302" s="45" t="s">
        <v>516</v>
      </c>
      <c r="C302" s="45" t="s">
        <v>784</v>
      </c>
      <c r="D302" s="45"/>
      <c r="E302" s="54" t="s">
        <v>744</v>
      </c>
      <c r="F302" s="6">
        <f t="shared" ref="F302" si="168">F303</f>
        <v>16565.5</v>
      </c>
      <c r="G302" s="6"/>
      <c r="H302" s="6"/>
    </row>
    <row r="303" spans="1:8" ht="15.75" outlineLevel="7" x14ac:dyDescent="0.2">
      <c r="A303" s="46" t="s">
        <v>482</v>
      </c>
      <c r="B303" s="46" t="s">
        <v>516</v>
      </c>
      <c r="C303" s="46" t="s">
        <v>784</v>
      </c>
      <c r="D303" s="46" t="s">
        <v>109</v>
      </c>
      <c r="E303" s="11" t="s">
        <v>110</v>
      </c>
      <c r="F303" s="7">
        <v>16565.5</v>
      </c>
      <c r="G303" s="7"/>
      <c r="H303" s="7"/>
    </row>
    <row r="304" spans="1:8" ht="31.5" outlineLevel="4" x14ac:dyDescent="0.2">
      <c r="A304" s="45" t="s">
        <v>482</v>
      </c>
      <c r="B304" s="45" t="s">
        <v>516</v>
      </c>
      <c r="C304" s="45" t="s">
        <v>177</v>
      </c>
      <c r="D304" s="45"/>
      <c r="E304" s="10" t="s">
        <v>178</v>
      </c>
      <c r="F304" s="6">
        <f t="shared" ref="F304" si="169">F305+F307</f>
        <v>71918.612909999996</v>
      </c>
      <c r="G304" s="6"/>
      <c r="H304" s="6"/>
    </row>
    <row r="305" spans="1:8" ht="15.75" outlineLevel="5" x14ac:dyDescent="0.2">
      <c r="A305" s="45" t="s">
        <v>482</v>
      </c>
      <c r="B305" s="45" t="s">
        <v>516</v>
      </c>
      <c r="C305" s="45" t="s">
        <v>179</v>
      </c>
      <c r="D305" s="45"/>
      <c r="E305" s="10" t="s">
        <v>180</v>
      </c>
      <c r="F305" s="6">
        <f t="shared" ref="F305" si="170">F306</f>
        <v>49283.281690000003</v>
      </c>
      <c r="G305" s="6"/>
      <c r="H305" s="6"/>
    </row>
    <row r="306" spans="1:8" ht="15.75" outlineLevel="7" x14ac:dyDescent="0.2">
      <c r="A306" s="46" t="s">
        <v>482</v>
      </c>
      <c r="B306" s="46" t="s">
        <v>516</v>
      </c>
      <c r="C306" s="46" t="s">
        <v>179</v>
      </c>
      <c r="D306" s="46" t="s">
        <v>109</v>
      </c>
      <c r="E306" s="11" t="s">
        <v>110</v>
      </c>
      <c r="F306" s="7">
        <v>49283.281690000003</v>
      </c>
      <c r="G306" s="7"/>
      <c r="H306" s="7"/>
    </row>
    <row r="307" spans="1:8" ht="31.5" outlineLevel="5" x14ac:dyDescent="0.2">
      <c r="A307" s="45" t="s">
        <v>482</v>
      </c>
      <c r="B307" s="45" t="s">
        <v>516</v>
      </c>
      <c r="C307" s="45" t="s">
        <v>181</v>
      </c>
      <c r="D307" s="45"/>
      <c r="E307" s="10" t="s">
        <v>182</v>
      </c>
      <c r="F307" s="6">
        <f t="shared" ref="F307" si="171">F308</f>
        <v>22635.33122</v>
      </c>
      <c r="G307" s="6"/>
      <c r="H307" s="6"/>
    </row>
    <row r="308" spans="1:8" ht="15.75" outlineLevel="7" x14ac:dyDescent="0.2">
      <c r="A308" s="46" t="s">
        <v>482</v>
      </c>
      <c r="B308" s="46" t="s">
        <v>516</v>
      </c>
      <c r="C308" s="46" t="s">
        <v>181</v>
      </c>
      <c r="D308" s="46" t="s">
        <v>109</v>
      </c>
      <c r="E308" s="11" t="s">
        <v>110</v>
      </c>
      <c r="F308" s="7">
        <v>22635.33122</v>
      </c>
      <c r="G308" s="7"/>
      <c r="H308" s="7"/>
    </row>
    <row r="309" spans="1:8" ht="15.75" outlineLevel="1" x14ac:dyDescent="0.2">
      <c r="A309" s="45" t="s">
        <v>482</v>
      </c>
      <c r="B309" s="45" t="s">
        <v>518</v>
      </c>
      <c r="C309" s="45"/>
      <c r="D309" s="45"/>
      <c r="E309" s="10" t="s">
        <v>519</v>
      </c>
      <c r="F309" s="6">
        <f t="shared" ref="F309:F310" si="172">F310</f>
        <v>242844.81587999998</v>
      </c>
      <c r="G309" s="6">
        <f t="shared" ref="G309:G310" si="173">G310</f>
        <v>16166.36549</v>
      </c>
      <c r="H309" s="6">
        <f t="shared" ref="H309:H310" si="174">H310</f>
        <v>7964.2</v>
      </c>
    </row>
    <row r="310" spans="1:8" ht="31.5" outlineLevel="2" x14ac:dyDescent="0.2">
      <c r="A310" s="45" t="s">
        <v>482</v>
      </c>
      <c r="B310" s="45" t="s">
        <v>518</v>
      </c>
      <c r="C310" s="45" t="s">
        <v>131</v>
      </c>
      <c r="D310" s="45"/>
      <c r="E310" s="10" t="s">
        <v>132</v>
      </c>
      <c r="F310" s="6">
        <f t="shared" si="172"/>
        <v>242844.81587999998</v>
      </c>
      <c r="G310" s="6">
        <f t="shared" si="173"/>
        <v>16166.36549</v>
      </c>
      <c r="H310" s="6">
        <f t="shared" si="174"/>
        <v>7964.2</v>
      </c>
    </row>
    <row r="311" spans="1:8" ht="31.5" outlineLevel="3" x14ac:dyDescent="0.2">
      <c r="A311" s="45" t="s">
        <v>482</v>
      </c>
      <c r="B311" s="45" t="s">
        <v>518</v>
      </c>
      <c r="C311" s="45" t="s">
        <v>185</v>
      </c>
      <c r="D311" s="45"/>
      <c r="E311" s="10" t="s">
        <v>186</v>
      </c>
      <c r="F311" s="6">
        <f>F312+F318+F328+F335</f>
        <v>242844.81587999998</v>
      </c>
      <c r="G311" s="6">
        <f>G312+G318+G328+G335</f>
        <v>16166.36549</v>
      </c>
      <c r="H311" s="6">
        <f>H312+H318+H328+H335</f>
        <v>7964.2</v>
      </c>
    </row>
    <row r="312" spans="1:8" ht="31.5" outlineLevel="4" x14ac:dyDescent="0.2">
      <c r="A312" s="45" t="s">
        <v>482</v>
      </c>
      <c r="B312" s="45" t="s">
        <v>518</v>
      </c>
      <c r="C312" s="45" t="s">
        <v>187</v>
      </c>
      <c r="D312" s="45"/>
      <c r="E312" s="10" t="s">
        <v>188</v>
      </c>
      <c r="F312" s="6">
        <f>F313+F316</f>
        <v>10427.300000000001</v>
      </c>
      <c r="G312" s="6">
        <f>G313+G316</f>
        <v>4217.7</v>
      </c>
      <c r="H312" s="6">
        <f>H313+H316</f>
        <v>4217.7</v>
      </c>
    </row>
    <row r="313" spans="1:8" ht="47.25" outlineLevel="5" x14ac:dyDescent="0.2">
      <c r="A313" s="45" t="s">
        <v>482</v>
      </c>
      <c r="B313" s="45" t="s">
        <v>518</v>
      </c>
      <c r="C313" s="45" t="s">
        <v>189</v>
      </c>
      <c r="D313" s="45"/>
      <c r="E313" s="10" t="s">
        <v>190</v>
      </c>
      <c r="F313" s="6">
        <f>F315+F314</f>
        <v>8709.6</v>
      </c>
      <c r="G313" s="6">
        <f>G315+G314</f>
        <v>2500</v>
      </c>
      <c r="H313" s="6">
        <f>H315+H314</f>
        <v>2500</v>
      </c>
    </row>
    <row r="314" spans="1:8" ht="15.75" outlineLevel="5" x14ac:dyDescent="0.2">
      <c r="A314" s="46" t="s">
        <v>482</v>
      </c>
      <c r="B314" s="46" t="s">
        <v>518</v>
      </c>
      <c r="C314" s="46" t="s">
        <v>189</v>
      </c>
      <c r="D314" s="46" t="s">
        <v>7</v>
      </c>
      <c r="E314" s="11" t="s">
        <v>8</v>
      </c>
      <c r="F314" s="7">
        <v>2500</v>
      </c>
      <c r="G314" s="7">
        <v>2500</v>
      </c>
      <c r="H314" s="7">
        <v>2500</v>
      </c>
    </row>
    <row r="315" spans="1:8" ht="15.75" outlineLevel="7" x14ac:dyDescent="0.2">
      <c r="A315" s="46" t="s">
        <v>482</v>
      </c>
      <c r="B315" s="46" t="s">
        <v>518</v>
      </c>
      <c r="C315" s="46" t="s">
        <v>189</v>
      </c>
      <c r="D315" s="46" t="s">
        <v>15</v>
      </c>
      <c r="E315" s="11" t="s">
        <v>16</v>
      </c>
      <c r="F315" s="7">
        <v>6209.6</v>
      </c>
      <c r="G315" s="7"/>
      <c r="H315" s="7"/>
    </row>
    <row r="316" spans="1:8" ht="15.75" outlineLevel="5" x14ac:dyDescent="0.2">
      <c r="A316" s="45" t="s">
        <v>482</v>
      </c>
      <c r="B316" s="45" t="s">
        <v>518</v>
      </c>
      <c r="C316" s="45" t="s">
        <v>191</v>
      </c>
      <c r="D316" s="45"/>
      <c r="E316" s="10" t="s">
        <v>192</v>
      </c>
      <c r="F316" s="6">
        <f>F317</f>
        <v>1717.7</v>
      </c>
      <c r="G316" s="6">
        <f t="shared" ref="G316:H316" si="175">G317</f>
        <v>1717.7</v>
      </c>
      <c r="H316" s="6">
        <f t="shared" si="175"/>
        <v>1717.7</v>
      </c>
    </row>
    <row r="317" spans="1:8" ht="31.5" outlineLevel="5" x14ac:dyDescent="0.2">
      <c r="A317" s="46" t="s">
        <v>482</v>
      </c>
      <c r="B317" s="46" t="s">
        <v>518</v>
      </c>
      <c r="C317" s="46" t="s">
        <v>191</v>
      </c>
      <c r="D317" s="46" t="s">
        <v>65</v>
      </c>
      <c r="E317" s="13" t="s">
        <v>422</v>
      </c>
      <c r="F317" s="7">
        <v>1717.7</v>
      </c>
      <c r="G317" s="7">
        <v>1717.7</v>
      </c>
      <c r="H317" s="7">
        <v>1717.7</v>
      </c>
    </row>
    <row r="318" spans="1:8" ht="15.75" outlineLevel="7" x14ac:dyDescent="0.2">
      <c r="A318" s="45" t="s">
        <v>482</v>
      </c>
      <c r="B318" s="45" t="s">
        <v>518</v>
      </c>
      <c r="C318" s="45" t="s">
        <v>428</v>
      </c>
      <c r="D318" s="46"/>
      <c r="E318" s="10" t="s">
        <v>426</v>
      </c>
      <c r="F318" s="6">
        <f>F319+F324+F326+F322</f>
        <v>232209.15</v>
      </c>
      <c r="G318" s="6">
        <f>G319+G324+G326+G322</f>
        <v>3746.5</v>
      </c>
      <c r="H318" s="6">
        <f>H319+H324+H326+H322</f>
        <v>3746.5</v>
      </c>
    </row>
    <row r="319" spans="1:8" s="59" customFormat="1" ht="15.75" outlineLevel="7" x14ac:dyDescent="0.2">
      <c r="A319" s="45" t="s">
        <v>482</v>
      </c>
      <c r="B319" s="45" t="s">
        <v>518</v>
      </c>
      <c r="C319" s="45" t="s">
        <v>429</v>
      </c>
      <c r="D319" s="45"/>
      <c r="E319" s="10" t="s">
        <v>427</v>
      </c>
      <c r="F319" s="6">
        <f>F320+F321</f>
        <v>9746.5</v>
      </c>
      <c r="G319" s="6">
        <f t="shared" ref="G319:H319" si="176">G320+G321</f>
        <v>3746.5</v>
      </c>
      <c r="H319" s="6">
        <f t="shared" si="176"/>
        <v>3746.5</v>
      </c>
    </row>
    <row r="320" spans="1:8" ht="31.5" outlineLevel="7" x14ac:dyDescent="0.2">
      <c r="A320" s="46" t="s">
        <v>482</v>
      </c>
      <c r="B320" s="46" t="s">
        <v>518</v>
      </c>
      <c r="C320" s="46" t="s">
        <v>429</v>
      </c>
      <c r="D320" s="46" t="s">
        <v>65</v>
      </c>
      <c r="E320" s="13" t="s">
        <v>422</v>
      </c>
      <c r="F320" s="7">
        <v>7000</v>
      </c>
      <c r="G320" s="7"/>
      <c r="H320" s="7"/>
    </row>
    <row r="321" spans="1:8" ht="15.75" outlineLevel="7" x14ac:dyDescent="0.2">
      <c r="A321" s="46" t="s">
        <v>482</v>
      </c>
      <c r="B321" s="46" t="s">
        <v>518</v>
      </c>
      <c r="C321" s="46" t="s">
        <v>429</v>
      </c>
      <c r="D321" s="46" t="s">
        <v>15</v>
      </c>
      <c r="E321" s="11" t="s">
        <v>16</v>
      </c>
      <c r="F321" s="7">
        <v>2746.5</v>
      </c>
      <c r="G321" s="7">
        <v>3746.5</v>
      </c>
      <c r="H321" s="7">
        <v>3746.5</v>
      </c>
    </row>
    <row r="322" spans="1:8" s="59" customFormat="1" ht="31.5" outlineLevel="7" x14ac:dyDescent="0.2">
      <c r="A322" s="45" t="s">
        <v>482</v>
      </c>
      <c r="B322" s="45" t="s">
        <v>518</v>
      </c>
      <c r="C322" s="45" t="s">
        <v>755</v>
      </c>
      <c r="D322" s="45"/>
      <c r="E322" s="10" t="s">
        <v>886</v>
      </c>
      <c r="F322" s="6">
        <f>F323</f>
        <v>166847</v>
      </c>
      <c r="G322" s="6"/>
      <c r="H322" s="6"/>
    </row>
    <row r="323" spans="1:8" ht="31.5" outlineLevel="7" x14ac:dyDescent="0.2">
      <c r="A323" s="46" t="s">
        <v>482</v>
      </c>
      <c r="B323" s="46" t="s">
        <v>518</v>
      </c>
      <c r="C323" s="46" t="s">
        <v>755</v>
      </c>
      <c r="D323" s="46" t="s">
        <v>15</v>
      </c>
      <c r="E323" s="13" t="s">
        <v>422</v>
      </c>
      <c r="F323" s="7">
        <v>166847</v>
      </c>
      <c r="G323" s="7"/>
      <c r="H323" s="7"/>
    </row>
    <row r="324" spans="1:8" s="59" customFormat="1" ht="31.5" outlineLevel="7" x14ac:dyDescent="0.2">
      <c r="A324" s="45" t="s">
        <v>482</v>
      </c>
      <c r="B324" s="45" t="s">
        <v>518</v>
      </c>
      <c r="C324" s="45" t="s">
        <v>754</v>
      </c>
      <c r="D324" s="45"/>
      <c r="E324" s="10" t="s">
        <v>653</v>
      </c>
      <c r="F324" s="6">
        <f>F325</f>
        <v>18520</v>
      </c>
      <c r="G324" s="6"/>
      <c r="H324" s="6"/>
    </row>
    <row r="325" spans="1:8" ht="31.5" outlineLevel="7" x14ac:dyDescent="0.2">
      <c r="A325" s="46" t="s">
        <v>482</v>
      </c>
      <c r="B325" s="46" t="s">
        <v>518</v>
      </c>
      <c r="C325" s="46" t="s">
        <v>754</v>
      </c>
      <c r="D325" s="46" t="s">
        <v>15</v>
      </c>
      <c r="E325" s="13" t="s">
        <v>422</v>
      </c>
      <c r="F325" s="7">
        <v>18520</v>
      </c>
      <c r="G325" s="7"/>
      <c r="H325" s="7"/>
    </row>
    <row r="326" spans="1:8" s="59" customFormat="1" ht="31.5" outlineLevel="7" x14ac:dyDescent="0.2">
      <c r="A326" s="45" t="s">
        <v>482</v>
      </c>
      <c r="B326" s="45" t="s">
        <v>518</v>
      </c>
      <c r="C326" s="45" t="s">
        <v>754</v>
      </c>
      <c r="D326" s="45"/>
      <c r="E326" s="10" t="s">
        <v>715</v>
      </c>
      <c r="F326" s="6">
        <f>F327</f>
        <v>37095.65</v>
      </c>
      <c r="G326" s="6"/>
      <c r="H326" s="6"/>
    </row>
    <row r="327" spans="1:8" ht="31.5" outlineLevel="7" x14ac:dyDescent="0.2">
      <c r="A327" s="46" t="s">
        <v>482</v>
      </c>
      <c r="B327" s="46" t="s">
        <v>518</v>
      </c>
      <c r="C327" s="46" t="s">
        <v>754</v>
      </c>
      <c r="D327" s="46" t="s">
        <v>15</v>
      </c>
      <c r="E327" s="13" t="s">
        <v>422</v>
      </c>
      <c r="F327" s="7">
        <v>37095.65</v>
      </c>
      <c r="G327" s="7"/>
      <c r="H327" s="7"/>
    </row>
    <row r="328" spans="1:8" s="59" customFormat="1" ht="15.75" outlineLevel="7" x14ac:dyDescent="0.2">
      <c r="A328" s="45" t="s">
        <v>482</v>
      </c>
      <c r="B328" s="45" t="s">
        <v>518</v>
      </c>
      <c r="C328" s="45" t="s">
        <v>454</v>
      </c>
      <c r="D328" s="45"/>
      <c r="E328" s="10" t="s">
        <v>193</v>
      </c>
      <c r="F328" s="6">
        <f>F329</f>
        <v>208.36588</v>
      </c>
      <c r="G328" s="6">
        <f t="shared" ref="G328:H329" si="177">G329</f>
        <v>202.43949000000001</v>
      </c>
      <c r="H328" s="6">
        <f t="shared" si="177"/>
        <v>0</v>
      </c>
    </row>
    <row r="329" spans="1:8" s="59" customFormat="1" ht="31.5" outlineLevel="7" x14ac:dyDescent="0.2">
      <c r="A329" s="45" t="s">
        <v>482</v>
      </c>
      <c r="B329" s="45" t="s">
        <v>518</v>
      </c>
      <c r="C329" s="45" t="s">
        <v>725</v>
      </c>
      <c r="D329" s="45"/>
      <c r="E329" s="10" t="s">
        <v>724</v>
      </c>
      <c r="F329" s="6">
        <f>F330</f>
        <v>208.36588</v>
      </c>
      <c r="G329" s="6">
        <f t="shared" si="177"/>
        <v>202.43949000000001</v>
      </c>
      <c r="H329" s="6">
        <f t="shared" si="177"/>
        <v>0</v>
      </c>
    </row>
    <row r="330" spans="1:8" ht="15.75" outlineLevel="7" x14ac:dyDescent="0.2">
      <c r="A330" s="46" t="s">
        <v>482</v>
      </c>
      <c r="B330" s="46" t="s">
        <v>518</v>
      </c>
      <c r="C330" s="46" t="s">
        <v>725</v>
      </c>
      <c r="D330" s="44" t="s">
        <v>109</v>
      </c>
      <c r="E330" s="22" t="s">
        <v>110</v>
      </c>
      <c r="F330" s="7">
        <f>F332+F333+F334</f>
        <v>208.36588</v>
      </c>
      <c r="G330" s="7">
        <f t="shared" ref="G330:H330" si="178">G332+G333+G334</f>
        <v>202.43949000000001</v>
      </c>
      <c r="H330" s="7">
        <f t="shared" si="178"/>
        <v>0</v>
      </c>
    </row>
    <row r="331" spans="1:8" ht="15.75" outlineLevel="7" x14ac:dyDescent="0.2">
      <c r="A331" s="46"/>
      <c r="B331" s="46"/>
      <c r="C331" s="46"/>
      <c r="D331" s="46"/>
      <c r="E331" s="158" t="s">
        <v>438</v>
      </c>
      <c r="F331" s="7"/>
      <c r="G331" s="7"/>
      <c r="H331" s="7"/>
    </row>
    <row r="332" spans="1:8" ht="31.5" outlineLevel="7" x14ac:dyDescent="0.2">
      <c r="A332" s="46"/>
      <c r="B332" s="46"/>
      <c r="C332" s="46"/>
      <c r="D332" s="46"/>
      <c r="E332" s="13" t="s">
        <v>726</v>
      </c>
      <c r="F332" s="7">
        <v>208.36588</v>
      </c>
      <c r="G332" s="7"/>
      <c r="H332" s="7"/>
    </row>
    <row r="333" spans="1:8" ht="31.5" outlineLevel="7" x14ac:dyDescent="0.2">
      <c r="A333" s="46"/>
      <c r="B333" s="46"/>
      <c r="C333" s="46"/>
      <c r="D333" s="46"/>
      <c r="E333" s="13" t="s">
        <v>727</v>
      </c>
      <c r="F333" s="7"/>
      <c r="G333" s="7">
        <v>84.09836</v>
      </c>
      <c r="H333" s="7"/>
    </row>
    <row r="334" spans="1:8" ht="31.5" outlineLevel="7" x14ac:dyDescent="0.2">
      <c r="A334" s="46"/>
      <c r="B334" s="46"/>
      <c r="C334" s="46"/>
      <c r="D334" s="46"/>
      <c r="E334" s="13" t="s">
        <v>728</v>
      </c>
      <c r="F334" s="7"/>
      <c r="G334" s="7">
        <v>118.34113000000001</v>
      </c>
      <c r="H334" s="7"/>
    </row>
    <row r="335" spans="1:8" ht="31.5" outlineLevel="7" x14ac:dyDescent="0.2">
      <c r="A335" s="45" t="s">
        <v>482</v>
      </c>
      <c r="B335" s="45" t="s">
        <v>518</v>
      </c>
      <c r="C335" s="45" t="s">
        <v>729</v>
      </c>
      <c r="D335" s="46"/>
      <c r="E335" s="10" t="s">
        <v>723</v>
      </c>
      <c r="F335" s="6"/>
      <c r="G335" s="6">
        <f t="shared" ref="G335" si="179">G336+G338</f>
        <v>7999.7259999999997</v>
      </c>
      <c r="H335" s="6"/>
    </row>
    <row r="336" spans="1:8" ht="31.5" outlineLevel="7" x14ac:dyDescent="0.2">
      <c r="A336" s="45" t="s">
        <v>482</v>
      </c>
      <c r="B336" s="45" t="s">
        <v>518</v>
      </c>
      <c r="C336" s="45" t="s">
        <v>731</v>
      </c>
      <c r="D336" s="45"/>
      <c r="E336" s="10" t="s">
        <v>925</v>
      </c>
      <c r="F336" s="6"/>
      <c r="G336" s="6">
        <f t="shared" ref="G336" si="180">G337</f>
        <v>1999.9314999999999</v>
      </c>
      <c r="H336" s="6"/>
    </row>
    <row r="337" spans="1:8" ht="31.5" outlineLevel="7" x14ac:dyDescent="0.2">
      <c r="A337" s="46" t="s">
        <v>482</v>
      </c>
      <c r="B337" s="46" t="s">
        <v>518</v>
      </c>
      <c r="C337" s="46" t="s">
        <v>731</v>
      </c>
      <c r="D337" s="46" t="s">
        <v>65</v>
      </c>
      <c r="E337" s="11" t="s">
        <v>66</v>
      </c>
      <c r="F337" s="7"/>
      <c r="G337" s="7">
        <v>1999.9314999999999</v>
      </c>
      <c r="H337" s="7"/>
    </row>
    <row r="338" spans="1:8" ht="36" customHeight="1" outlineLevel="7" x14ac:dyDescent="0.2">
      <c r="A338" s="45" t="s">
        <v>482</v>
      </c>
      <c r="B338" s="45" t="s">
        <v>518</v>
      </c>
      <c r="C338" s="45" t="s">
        <v>731</v>
      </c>
      <c r="D338" s="46"/>
      <c r="E338" s="10" t="s">
        <v>924</v>
      </c>
      <c r="F338" s="6"/>
      <c r="G338" s="6">
        <f t="shared" ref="G338" si="181">G339</f>
        <v>5999.7945</v>
      </c>
      <c r="H338" s="6"/>
    </row>
    <row r="339" spans="1:8" ht="31.5" outlineLevel="7" x14ac:dyDescent="0.2">
      <c r="A339" s="46" t="s">
        <v>482</v>
      </c>
      <c r="B339" s="46" t="s">
        <v>518</v>
      </c>
      <c r="C339" s="46" t="s">
        <v>731</v>
      </c>
      <c r="D339" s="46" t="s">
        <v>65</v>
      </c>
      <c r="E339" s="11" t="s">
        <v>66</v>
      </c>
      <c r="F339" s="7"/>
      <c r="G339" s="7">
        <v>5999.7945</v>
      </c>
      <c r="H339" s="7"/>
    </row>
    <row r="340" spans="1:8" ht="15.75" outlineLevel="1" x14ac:dyDescent="0.2">
      <c r="A340" s="45" t="s">
        <v>482</v>
      </c>
      <c r="B340" s="45" t="s">
        <v>520</v>
      </c>
      <c r="C340" s="45"/>
      <c r="D340" s="45"/>
      <c r="E340" s="10" t="s">
        <v>521</v>
      </c>
      <c r="F340" s="6">
        <f>F341+F346</f>
        <v>190374.56153000001</v>
      </c>
      <c r="G340" s="6">
        <f t="shared" ref="G340:H340" si="182">G341+G346</f>
        <v>120757.57356</v>
      </c>
      <c r="H340" s="6">
        <f t="shared" si="182"/>
        <v>117276.24056000001</v>
      </c>
    </row>
    <row r="341" spans="1:8" ht="31.5" outlineLevel="2" x14ac:dyDescent="0.2">
      <c r="A341" s="45" t="s">
        <v>482</v>
      </c>
      <c r="B341" s="45" t="s">
        <v>520</v>
      </c>
      <c r="C341" s="45" t="s">
        <v>49</v>
      </c>
      <c r="D341" s="45"/>
      <c r="E341" s="10" t="s">
        <v>50</v>
      </c>
      <c r="F341" s="6">
        <f t="shared" ref="F341:F344" si="183">F342</f>
        <v>37.700000000000003</v>
      </c>
      <c r="G341" s="6">
        <f t="shared" ref="G341:G344" si="184">G342</f>
        <v>37.700000000000003</v>
      </c>
      <c r="H341" s="6">
        <f t="shared" ref="H341:H344" si="185">H342</f>
        <v>37.700000000000003</v>
      </c>
    </row>
    <row r="342" spans="1:8" ht="18.75" customHeight="1" outlineLevel="3" x14ac:dyDescent="0.2">
      <c r="A342" s="45" t="s">
        <v>482</v>
      </c>
      <c r="B342" s="45" t="s">
        <v>520</v>
      </c>
      <c r="C342" s="45" t="s">
        <v>51</v>
      </c>
      <c r="D342" s="45"/>
      <c r="E342" s="10" t="s">
        <v>52</v>
      </c>
      <c r="F342" s="6">
        <f t="shared" si="183"/>
        <v>37.700000000000003</v>
      </c>
      <c r="G342" s="6">
        <f t="shared" si="184"/>
        <v>37.700000000000003</v>
      </c>
      <c r="H342" s="6">
        <f t="shared" si="185"/>
        <v>37.700000000000003</v>
      </c>
    </row>
    <row r="343" spans="1:8" ht="18" customHeight="1" outlineLevel="4" x14ac:dyDescent="0.2">
      <c r="A343" s="45" t="s">
        <v>482</v>
      </c>
      <c r="B343" s="45" t="s">
        <v>520</v>
      </c>
      <c r="C343" s="45" t="s">
        <v>111</v>
      </c>
      <c r="D343" s="45"/>
      <c r="E343" s="10" t="s">
        <v>112</v>
      </c>
      <c r="F343" s="6">
        <f t="shared" si="183"/>
        <v>37.700000000000003</v>
      </c>
      <c r="G343" s="6">
        <f t="shared" si="184"/>
        <v>37.700000000000003</v>
      </c>
      <c r="H343" s="6">
        <f t="shared" si="185"/>
        <v>37.700000000000003</v>
      </c>
    </row>
    <row r="344" spans="1:8" ht="31.5" outlineLevel="5" x14ac:dyDescent="0.2">
      <c r="A344" s="45" t="s">
        <v>482</v>
      </c>
      <c r="B344" s="45" t="s">
        <v>520</v>
      </c>
      <c r="C344" s="45" t="s">
        <v>194</v>
      </c>
      <c r="D344" s="45"/>
      <c r="E344" s="10" t="s">
        <v>432</v>
      </c>
      <c r="F344" s="6">
        <f t="shared" si="183"/>
        <v>37.700000000000003</v>
      </c>
      <c r="G344" s="6">
        <f t="shared" si="184"/>
        <v>37.700000000000003</v>
      </c>
      <c r="H344" s="6">
        <f t="shared" si="185"/>
        <v>37.700000000000003</v>
      </c>
    </row>
    <row r="345" spans="1:8" ht="31.5" outlineLevel="7" x14ac:dyDescent="0.2">
      <c r="A345" s="46" t="s">
        <v>482</v>
      </c>
      <c r="B345" s="46" t="s">
        <v>520</v>
      </c>
      <c r="C345" s="46" t="s">
        <v>194</v>
      </c>
      <c r="D345" s="46" t="s">
        <v>65</v>
      </c>
      <c r="E345" s="11" t="s">
        <v>66</v>
      </c>
      <c r="F345" s="7">
        <v>37.700000000000003</v>
      </c>
      <c r="G345" s="7">
        <v>37.700000000000003</v>
      </c>
      <c r="H345" s="7">
        <v>37.700000000000003</v>
      </c>
    </row>
    <row r="346" spans="1:8" ht="31.5" outlineLevel="2" x14ac:dyDescent="0.2">
      <c r="A346" s="45" t="s">
        <v>482</v>
      </c>
      <c r="B346" s="45" t="s">
        <v>520</v>
      </c>
      <c r="C346" s="45" t="s">
        <v>131</v>
      </c>
      <c r="D346" s="45"/>
      <c r="E346" s="10" t="s">
        <v>132</v>
      </c>
      <c r="F346" s="6">
        <f>F347+F385+F394</f>
        <v>190336.86152999999</v>
      </c>
      <c r="G346" s="6">
        <f>G347+G385+G394</f>
        <v>120719.87356000001</v>
      </c>
      <c r="H346" s="6">
        <f>H347+H385+H394</f>
        <v>117238.54056000001</v>
      </c>
    </row>
    <row r="347" spans="1:8" ht="15.75" outlineLevel="3" x14ac:dyDescent="0.2">
      <c r="A347" s="45" t="s">
        <v>482</v>
      </c>
      <c r="B347" s="45" t="s">
        <v>520</v>
      </c>
      <c r="C347" s="45" t="s">
        <v>133</v>
      </c>
      <c r="D347" s="45"/>
      <c r="E347" s="10" t="s">
        <v>506</v>
      </c>
      <c r="F347" s="6">
        <f>F348+F357+F362+F371+F378</f>
        <v>127811.26152999999</v>
      </c>
      <c r="G347" s="6">
        <f>G348+G357+G362+G371+G378</f>
        <v>50479.180560000001</v>
      </c>
      <c r="H347" s="6">
        <f>H348+H357+H362+H371+H378</f>
        <v>54712.940560000003</v>
      </c>
    </row>
    <row r="348" spans="1:8" ht="31.5" outlineLevel="4" x14ac:dyDescent="0.2">
      <c r="A348" s="45" t="s">
        <v>482</v>
      </c>
      <c r="B348" s="45" t="s">
        <v>520</v>
      </c>
      <c r="C348" s="45" t="s">
        <v>134</v>
      </c>
      <c r="D348" s="45"/>
      <c r="E348" s="10" t="s">
        <v>135</v>
      </c>
      <c r="F348" s="6">
        <f>F349+F351+F353+F355</f>
        <v>37182.400000000001</v>
      </c>
      <c r="G348" s="6">
        <f t="shared" ref="G348:H348" si="186">G349+G351+G353+G355</f>
        <v>21182.400000000001</v>
      </c>
      <c r="H348" s="6">
        <f t="shared" si="186"/>
        <v>21182.400000000001</v>
      </c>
    </row>
    <row r="349" spans="1:8" ht="15.75" outlineLevel="5" x14ac:dyDescent="0.2">
      <c r="A349" s="45" t="s">
        <v>482</v>
      </c>
      <c r="B349" s="45" t="s">
        <v>520</v>
      </c>
      <c r="C349" s="45" t="s">
        <v>195</v>
      </c>
      <c r="D349" s="45"/>
      <c r="E349" s="10" t="s">
        <v>196</v>
      </c>
      <c r="F349" s="6">
        <f t="shared" ref="F349" si="187">F350</f>
        <v>8433.1</v>
      </c>
      <c r="G349" s="6">
        <f t="shared" ref="G349:H349" si="188">G350</f>
        <v>8433.1</v>
      </c>
      <c r="H349" s="6">
        <f t="shared" si="188"/>
        <v>8433.1</v>
      </c>
    </row>
    <row r="350" spans="1:8" ht="31.5" outlineLevel="7" x14ac:dyDescent="0.2">
      <c r="A350" s="46" t="s">
        <v>482</v>
      </c>
      <c r="B350" s="46" t="s">
        <v>520</v>
      </c>
      <c r="C350" s="46" t="s">
        <v>195</v>
      </c>
      <c r="D350" s="46" t="s">
        <v>65</v>
      </c>
      <c r="E350" s="11" t="s">
        <v>66</v>
      </c>
      <c r="F350" s="7">
        <v>8433.1</v>
      </c>
      <c r="G350" s="7">
        <v>8433.1</v>
      </c>
      <c r="H350" s="7">
        <v>8433.1</v>
      </c>
    </row>
    <row r="351" spans="1:8" ht="15.75" outlineLevel="5" x14ac:dyDescent="0.2">
      <c r="A351" s="45" t="s">
        <v>482</v>
      </c>
      <c r="B351" s="45" t="s">
        <v>520</v>
      </c>
      <c r="C351" s="45" t="s">
        <v>197</v>
      </c>
      <c r="D351" s="45"/>
      <c r="E351" s="10" t="s">
        <v>198</v>
      </c>
      <c r="F351" s="6">
        <f t="shared" ref="F351:G351" si="189">F352</f>
        <v>12749.3</v>
      </c>
      <c r="G351" s="6">
        <f t="shared" si="189"/>
        <v>12749.3</v>
      </c>
      <c r="H351" s="6">
        <f>H352</f>
        <v>12749.3</v>
      </c>
    </row>
    <row r="352" spans="1:8" ht="31.5" outlineLevel="7" x14ac:dyDescent="0.2">
      <c r="A352" s="46" t="s">
        <v>482</v>
      </c>
      <c r="B352" s="46" t="s">
        <v>520</v>
      </c>
      <c r="C352" s="46" t="s">
        <v>197</v>
      </c>
      <c r="D352" s="46" t="s">
        <v>65</v>
      </c>
      <c r="E352" s="11" t="s">
        <v>66</v>
      </c>
      <c r="F352" s="7">
        <v>12749.3</v>
      </c>
      <c r="G352" s="7">
        <v>12749.3</v>
      </c>
      <c r="H352" s="7">
        <v>12749.3</v>
      </c>
    </row>
    <row r="353" spans="1:8" ht="31.5" outlineLevel="7" x14ac:dyDescent="0.2">
      <c r="A353" s="45" t="s">
        <v>482</v>
      </c>
      <c r="B353" s="45" t="s">
        <v>520</v>
      </c>
      <c r="C353" s="45" t="s">
        <v>734</v>
      </c>
      <c r="D353" s="45"/>
      <c r="E353" s="10" t="s">
        <v>619</v>
      </c>
      <c r="F353" s="6">
        <f>F354</f>
        <v>4000</v>
      </c>
      <c r="G353" s="6"/>
      <c r="H353" s="6"/>
    </row>
    <row r="354" spans="1:8" ht="31.5" outlineLevel="7" x14ac:dyDescent="0.2">
      <c r="A354" s="46" t="s">
        <v>482</v>
      </c>
      <c r="B354" s="46" t="s">
        <v>520</v>
      </c>
      <c r="C354" s="46" t="s">
        <v>734</v>
      </c>
      <c r="D354" s="46" t="s">
        <v>65</v>
      </c>
      <c r="E354" s="11" t="s">
        <v>66</v>
      </c>
      <c r="F354" s="7">
        <v>4000</v>
      </c>
      <c r="G354" s="6"/>
      <c r="H354" s="6"/>
    </row>
    <row r="355" spans="1:8" ht="31.5" outlineLevel="7" x14ac:dyDescent="0.2">
      <c r="A355" s="45" t="s">
        <v>482</v>
      </c>
      <c r="B355" s="45" t="s">
        <v>520</v>
      </c>
      <c r="C355" s="45" t="s">
        <v>734</v>
      </c>
      <c r="D355" s="45"/>
      <c r="E355" s="10" t="s">
        <v>618</v>
      </c>
      <c r="F355" s="6">
        <f>F356</f>
        <v>12000</v>
      </c>
      <c r="G355" s="6"/>
      <c r="H355" s="6"/>
    </row>
    <row r="356" spans="1:8" ht="31.5" outlineLevel="7" x14ac:dyDescent="0.2">
      <c r="A356" s="46" t="s">
        <v>482</v>
      </c>
      <c r="B356" s="46" t="s">
        <v>520</v>
      </c>
      <c r="C356" s="46" t="s">
        <v>734</v>
      </c>
      <c r="D356" s="46" t="s">
        <v>65</v>
      </c>
      <c r="E356" s="11" t="s">
        <v>66</v>
      </c>
      <c r="F356" s="7">
        <v>12000</v>
      </c>
      <c r="G356" s="7"/>
      <c r="H356" s="7"/>
    </row>
    <row r="357" spans="1:8" ht="31.5" outlineLevel="4" x14ac:dyDescent="0.2">
      <c r="A357" s="45" t="s">
        <v>482</v>
      </c>
      <c r="B357" s="45" t="s">
        <v>520</v>
      </c>
      <c r="C357" s="45" t="s">
        <v>166</v>
      </c>
      <c r="D357" s="45"/>
      <c r="E357" s="10" t="s">
        <v>167</v>
      </c>
      <c r="F357" s="6">
        <f>F358+F360</f>
        <v>1671.3</v>
      </c>
      <c r="G357" s="6">
        <f t="shared" ref="G357:H357" si="190">G358+G360</f>
        <v>1671.3</v>
      </c>
      <c r="H357" s="6">
        <f t="shared" si="190"/>
        <v>1671.3</v>
      </c>
    </row>
    <row r="358" spans="1:8" ht="15.75" outlineLevel="5" x14ac:dyDescent="0.2">
      <c r="A358" s="45" t="s">
        <v>482</v>
      </c>
      <c r="B358" s="45" t="s">
        <v>520</v>
      </c>
      <c r="C358" s="45" t="s">
        <v>199</v>
      </c>
      <c r="D358" s="45"/>
      <c r="E358" s="10" t="s">
        <v>200</v>
      </c>
      <c r="F358" s="6">
        <f t="shared" ref="F358:H358" si="191">F359</f>
        <v>1559.3</v>
      </c>
      <c r="G358" s="6">
        <f t="shared" si="191"/>
        <v>1559.3</v>
      </c>
      <c r="H358" s="6">
        <f t="shared" si="191"/>
        <v>1559.3</v>
      </c>
    </row>
    <row r="359" spans="1:8" ht="31.5" outlineLevel="7" x14ac:dyDescent="0.2">
      <c r="A359" s="46" t="s">
        <v>482</v>
      </c>
      <c r="B359" s="46" t="s">
        <v>520</v>
      </c>
      <c r="C359" s="46" t="s">
        <v>199</v>
      </c>
      <c r="D359" s="46" t="s">
        <v>65</v>
      </c>
      <c r="E359" s="11" t="s">
        <v>66</v>
      </c>
      <c r="F359" s="7">
        <v>1559.3</v>
      </c>
      <c r="G359" s="7">
        <v>1559.3</v>
      </c>
      <c r="H359" s="7">
        <v>1559.3</v>
      </c>
    </row>
    <row r="360" spans="1:8" ht="31.5" outlineLevel="5" x14ac:dyDescent="0.2">
      <c r="A360" s="45" t="s">
        <v>482</v>
      </c>
      <c r="B360" s="45" t="s">
        <v>520</v>
      </c>
      <c r="C360" s="45" t="s">
        <v>201</v>
      </c>
      <c r="D360" s="45"/>
      <c r="E360" s="10" t="s">
        <v>202</v>
      </c>
      <c r="F360" s="6">
        <f t="shared" ref="F360:H360" si="192">F361</f>
        <v>112</v>
      </c>
      <c r="G360" s="6">
        <f t="shared" si="192"/>
        <v>112</v>
      </c>
      <c r="H360" s="6">
        <f t="shared" si="192"/>
        <v>112</v>
      </c>
    </row>
    <row r="361" spans="1:8" ht="31.5" outlineLevel="7" x14ac:dyDescent="0.2">
      <c r="A361" s="46" t="s">
        <v>482</v>
      </c>
      <c r="B361" s="46" t="s">
        <v>520</v>
      </c>
      <c r="C361" s="46" t="s">
        <v>201</v>
      </c>
      <c r="D361" s="46" t="s">
        <v>65</v>
      </c>
      <c r="E361" s="11" t="s">
        <v>66</v>
      </c>
      <c r="F361" s="7">
        <v>112</v>
      </c>
      <c r="G361" s="7">
        <v>112</v>
      </c>
      <c r="H361" s="7">
        <v>112</v>
      </c>
    </row>
    <row r="362" spans="1:8" ht="47.25" outlineLevel="4" x14ac:dyDescent="0.2">
      <c r="A362" s="45" t="s">
        <v>482</v>
      </c>
      <c r="B362" s="45" t="s">
        <v>520</v>
      </c>
      <c r="C362" s="45" t="s">
        <v>203</v>
      </c>
      <c r="D362" s="45"/>
      <c r="E362" s="10" t="s">
        <v>204</v>
      </c>
      <c r="F362" s="6">
        <f>F369+F367+F363+F365</f>
        <v>52815.776409999999</v>
      </c>
      <c r="G362" s="6">
        <f t="shared" ref="G362:H362" si="193">G369+G367+G363+G365</f>
        <v>12721.440559999999</v>
      </c>
      <c r="H362" s="6">
        <f t="shared" si="193"/>
        <v>12721.440559999999</v>
      </c>
    </row>
    <row r="363" spans="1:8" ht="31.5" outlineLevel="4" x14ac:dyDescent="0.2">
      <c r="A363" s="45" t="s">
        <v>482</v>
      </c>
      <c r="B363" s="45" t="s">
        <v>520</v>
      </c>
      <c r="C363" s="45" t="s">
        <v>914</v>
      </c>
      <c r="D363" s="45"/>
      <c r="E363" s="10" t="s">
        <v>619</v>
      </c>
      <c r="F363" s="6">
        <f>F364</f>
        <v>10000</v>
      </c>
      <c r="G363" s="6"/>
      <c r="H363" s="6"/>
    </row>
    <row r="364" spans="1:8" ht="31.5" outlineLevel="4" x14ac:dyDescent="0.2">
      <c r="A364" s="46" t="s">
        <v>482</v>
      </c>
      <c r="B364" s="46" t="s">
        <v>520</v>
      </c>
      <c r="C364" s="46" t="s">
        <v>914</v>
      </c>
      <c r="D364" s="46" t="s">
        <v>65</v>
      </c>
      <c r="E364" s="11" t="s">
        <v>66</v>
      </c>
      <c r="F364" s="7">
        <v>10000</v>
      </c>
      <c r="G364" s="6"/>
      <c r="H364" s="6"/>
    </row>
    <row r="365" spans="1:8" ht="31.5" outlineLevel="4" x14ac:dyDescent="0.2">
      <c r="A365" s="45" t="s">
        <v>482</v>
      </c>
      <c r="B365" s="45" t="s">
        <v>520</v>
      </c>
      <c r="C365" s="45" t="s">
        <v>914</v>
      </c>
      <c r="D365" s="45"/>
      <c r="E365" s="10" t="s">
        <v>618</v>
      </c>
      <c r="F365" s="6">
        <f>F366</f>
        <v>30000</v>
      </c>
      <c r="G365" s="6"/>
      <c r="H365" s="6"/>
    </row>
    <row r="366" spans="1:8" ht="31.5" outlineLevel="4" x14ac:dyDescent="0.2">
      <c r="A366" s="46" t="s">
        <v>482</v>
      </c>
      <c r="B366" s="46" t="s">
        <v>520</v>
      </c>
      <c r="C366" s="46" t="s">
        <v>914</v>
      </c>
      <c r="D366" s="46" t="s">
        <v>65</v>
      </c>
      <c r="E366" s="11" t="s">
        <v>66</v>
      </c>
      <c r="F366" s="7">
        <v>30000</v>
      </c>
      <c r="G366" s="7"/>
      <c r="H366" s="7"/>
    </row>
    <row r="367" spans="1:8" ht="31.5" outlineLevel="5" x14ac:dyDescent="0.2">
      <c r="A367" s="45" t="s">
        <v>482</v>
      </c>
      <c r="B367" s="45" t="s">
        <v>520</v>
      </c>
      <c r="C367" s="45" t="s">
        <v>205</v>
      </c>
      <c r="D367" s="45"/>
      <c r="E367" s="10" t="s">
        <v>749</v>
      </c>
      <c r="F367" s="6">
        <f t="shared" ref="F367:H367" si="194">F368</f>
        <v>1281.5764099999999</v>
      </c>
      <c r="G367" s="6">
        <f t="shared" si="194"/>
        <v>1272.1405600000001</v>
      </c>
      <c r="H367" s="6">
        <f t="shared" si="194"/>
        <v>1272.1405600000001</v>
      </c>
    </row>
    <row r="368" spans="1:8" ht="31.5" outlineLevel="7" x14ac:dyDescent="0.2">
      <c r="A368" s="46" t="s">
        <v>482</v>
      </c>
      <c r="B368" s="46" t="s">
        <v>520</v>
      </c>
      <c r="C368" s="46" t="s">
        <v>205</v>
      </c>
      <c r="D368" s="46" t="s">
        <v>65</v>
      </c>
      <c r="E368" s="11" t="s">
        <v>66</v>
      </c>
      <c r="F368" s="7">
        <v>1281.5764099999999</v>
      </c>
      <c r="G368" s="7">
        <v>1272.1405600000001</v>
      </c>
      <c r="H368" s="7">
        <v>1272.1405600000001</v>
      </c>
    </row>
    <row r="369" spans="1:8" ht="31.5" outlineLevel="5" x14ac:dyDescent="0.2">
      <c r="A369" s="45" t="s">
        <v>482</v>
      </c>
      <c r="B369" s="45" t="s">
        <v>520</v>
      </c>
      <c r="C369" s="45" t="s">
        <v>205</v>
      </c>
      <c r="D369" s="45"/>
      <c r="E369" s="10" t="s">
        <v>750</v>
      </c>
      <c r="F369" s="6">
        <f t="shared" ref="F369:H369" si="195">F370</f>
        <v>11534.2</v>
      </c>
      <c r="G369" s="6">
        <f t="shared" si="195"/>
        <v>11449.3</v>
      </c>
      <c r="H369" s="6">
        <f t="shared" si="195"/>
        <v>11449.3</v>
      </c>
    </row>
    <row r="370" spans="1:8" ht="31.5" outlineLevel="7" x14ac:dyDescent="0.2">
      <c r="A370" s="46" t="s">
        <v>482</v>
      </c>
      <c r="B370" s="46" t="s">
        <v>520</v>
      </c>
      <c r="C370" s="46" t="s">
        <v>205</v>
      </c>
      <c r="D370" s="46" t="s">
        <v>65</v>
      </c>
      <c r="E370" s="11" t="s">
        <v>66</v>
      </c>
      <c r="F370" s="7">
        <v>11534.2</v>
      </c>
      <c r="G370" s="7">
        <v>11449.3</v>
      </c>
      <c r="H370" s="7">
        <v>11449.3</v>
      </c>
    </row>
    <row r="371" spans="1:8" ht="15.75" outlineLevel="4" x14ac:dyDescent="0.2">
      <c r="A371" s="45" t="s">
        <v>482</v>
      </c>
      <c r="B371" s="45" t="s">
        <v>520</v>
      </c>
      <c r="C371" s="45" t="s">
        <v>206</v>
      </c>
      <c r="D371" s="45"/>
      <c r="E371" s="10" t="s">
        <v>193</v>
      </c>
      <c r="F371" s="6">
        <f>F376+F372+F374</f>
        <v>2582.1229699999999</v>
      </c>
      <c r="G371" s="6">
        <f t="shared" ref="G371:H371" si="196">G376+G372+G374</f>
        <v>10773.1</v>
      </c>
      <c r="H371" s="6">
        <f t="shared" si="196"/>
        <v>19137.8</v>
      </c>
    </row>
    <row r="372" spans="1:8" ht="31.5" outlineLevel="5" x14ac:dyDescent="0.2">
      <c r="A372" s="45" t="s">
        <v>482</v>
      </c>
      <c r="B372" s="45" t="s">
        <v>520</v>
      </c>
      <c r="C372" s="45" t="s">
        <v>207</v>
      </c>
      <c r="D372" s="45"/>
      <c r="E372" s="10" t="s">
        <v>522</v>
      </c>
      <c r="F372" s="6">
        <f t="shared" ref="F372:H372" si="197">F373</f>
        <v>774.62297000000001</v>
      </c>
      <c r="G372" s="6">
        <f t="shared" si="197"/>
        <v>2486.1</v>
      </c>
      <c r="H372" s="6">
        <f t="shared" si="197"/>
        <v>4208.7</v>
      </c>
    </row>
    <row r="373" spans="1:8" ht="31.5" outlineLevel="7" x14ac:dyDescent="0.2">
      <c r="A373" s="46" t="s">
        <v>482</v>
      </c>
      <c r="B373" s="46" t="s">
        <v>520</v>
      </c>
      <c r="C373" s="46" t="s">
        <v>207</v>
      </c>
      <c r="D373" s="46" t="s">
        <v>65</v>
      </c>
      <c r="E373" s="11" t="s">
        <v>66</v>
      </c>
      <c r="F373" s="7">
        <v>774.62297000000001</v>
      </c>
      <c r="G373" s="7">
        <v>2486.1</v>
      </c>
      <c r="H373" s="7">
        <v>4208.7</v>
      </c>
    </row>
    <row r="374" spans="1:8" ht="31.5" outlineLevel="7" x14ac:dyDescent="0.2">
      <c r="A374" s="45" t="s">
        <v>482</v>
      </c>
      <c r="B374" s="45" t="s">
        <v>520</v>
      </c>
      <c r="C374" s="45" t="s">
        <v>207</v>
      </c>
      <c r="D374" s="45"/>
      <c r="E374" s="10" t="s">
        <v>607</v>
      </c>
      <c r="F374" s="7">
        <v>1717.1</v>
      </c>
      <c r="G374" s="7">
        <v>7872.7</v>
      </c>
      <c r="H374" s="7">
        <v>14182.6</v>
      </c>
    </row>
    <row r="375" spans="1:8" ht="31.5" outlineLevel="7" x14ac:dyDescent="0.2">
      <c r="A375" s="46" t="s">
        <v>482</v>
      </c>
      <c r="B375" s="46" t="s">
        <v>520</v>
      </c>
      <c r="C375" s="46" t="s">
        <v>207</v>
      </c>
      <c r="D375" s="46" t="s">
        <v>65</v>
      </c>
      <c r="E375" s="11" t="s">
        <v>66</v>
      </c>
      <c r="F375" s="6">
        <f t="shared" ref="F375:H375" si="198">F376</f>
        <v>90.4</v>
      </c>
      <c r="G375" s="6">
        <f t="shared" si="198"/>
        <v>414.3</v>
      </c>
      <c r="H375" s="6">
        <f t="shared" si="198"/>
        <v>746.5</v>
      </c>
    </row>
    <row r="376" spans="1:8" ht="31.5" outlineLevel="5" x14ac:dyDescent="0.2">
      <c r="A376" s="45" t="s">
        <v>482</v>
      </c>
      <c r="B376" s="45" t="s">
        <v>520</v>
      </c>
      <c r="C376" s="45" t="s">
        <v>207</v>
      </c>
      <c r="D376" s="45"/>
      <c r="E376" s="10" t="s">
        <v>419</v>
      </c>
      <c r="F376" s="7">
        <v>90.4</v>
      </c>
      <c r="G376" s="7">
        <v>414.3</v>
      </c>
      <c r="H376" s="7">
        <v>746.5</v>
      </c>
    </row>
    <row r="377" spans="1:8" ht="31.5" outlineLevel="7" x14ac:dyDescent="0.2">
      <c r="A377" s="46" t="s">
        <v>482</v>
      </c>
      <c r="B377" s="46" t="s">
        <v>520</v>
      </c>
      <c r="C377" s="46" t="s">
        <v>207</v>
      </c>
      <c r="D377" s="46" t="s">
        <v>65</v>
      </c>
      <c r="E377" s="11" t="s">
        <v>66</v>
      </c>
      <c r="F377" s="7">
        <v>1717.1</v>
      </c>
      <c r="G377" s="7">
        <v>7872.7</v>
      </c>
      <c r="H377" s="7">
        <v>14182.6</v>
      </c>
    </row>
    <row r="378" spans="1:8" ht="31.5" outlineLevel="4" x14ac:dyDescent="0.2">
      <c r="A378" s="45" t="s">
        <v>482</v>
      </c>
      <c r="B378" s="45" t="s">
        <v>520</v>
      </c>
      <c r="C378" s="45" t="s">
        <v>208</v>
      </c>
      <c r="D378" s="45"/>
      <c r="E378" s="10" t="s">
        <v>439</v>
      </c>
      <c r="F378" s="6">
        <f>F379+F381+F383</f>
        <v>33559.662149999996</v>
      </c>
      <c r="G378" s="6">
        <f t="shared" ref="G378" si="199">G379+G381+G383</f>
        <v>4130.9399999999996</v>
      </c>
      <c r="H378" s="6"/>
    </row>
    <row r="379" spans="1:8" ht="31.5" outlineLevel="5" x14ac:dyDescent="0.2">
      <c r="A379" s="45" t="s">
        <v>482</v>
      </c>
      <c r="B379" s="45" t="s">
        <v>520</v>
      </c>
      <c r="C379" s="45" t="s">
        <v>209</v>
      </c>
      <c r="D379" s="45"/>
      <c r="E379" s="10" t="s">
        <v>751</v>
      </c>
      <c r="F379" s="6">
        <f t="shared" ref="F379:G379" si="200">F380</f>
        <v>3355.9621499999998</v>
      </c>
      <c r="G379" s="6">
        <f t="shared" si="200"/>
        <v>4130.9399999999996</v>
      </c>
      <c r="H379" s="6"/>
    </row>
    <row r="380" spans="1:8" ht="31.5" outlineLevel="7" x14ac:dyDescent="0.2">
      <c r="A380" s="46" t="s">
        <v>482</v>
      </c>
      <c r="B380" s="46" t="s">
        <v>520</v>
      </c>
      <c r="C380" s="46" t="s">
        <v>209</v>
      </c>
      <c r="D380" s="46" t="s">
        <v>65</v>
      </c>
      <c r="E380" s="11" t="s">
        <v>66</v>
      </c>
      <c r="F380" s="7">
        <v>3355.9621499999998</v>
      </c>
      <c r="G380" s="7">
        <v>4130.9399999999996</v>
      </c>
      <c r="H380" s="7"/>
    </row>
    <row r="381" spans="1:8" ht="31.5" outlineLevel="5" x14ac:dyDescent="0.2">
      <c r="A381" s="45" t="s">
        <v>482</v>
      </c>
      <c r="B381" s="45" t="s">
        <v>520</v>
      </c>
      <c r="C381" s="45" t="s">
        <v>209</v>
      </c>
      <c r="D381" s="45"/>
      <c r="E381" s="10" t="s">
        <v>752</v>
      </c>
      <c r="F381" s="6">
        <f t="shared" ref="F381" si="201">F382</f>
        <v>28693.5</v>
      </c>
      <c r="G381" s="6"/>
      <c r="H381" s="6"/>
    </row>
    <row r="382" spans="1:8" ht="31.5" outlineLevel="7" x14ac:dyDescent="0.2">
      <c r="A382" s="46" t="s">
        <v>482</v>
      </c>
      <c r="B382" s="46" t="s">
        <v>520</v>
      </c>
      <c r="C382" s="46" t="s">
        <v>209</v>
      </c>
      <c r="D382" s="46" t="s">
        <v>65</v>
      </c>
      <c r="E382" s="11" t="s">
        <v>66</v>
      </c>
      <c r="F382" s="7">
        <v>28693.5</v>
      </c>
      <c r="G382" s="7"/>
      <c r="H382" s="7"/>
    </row>
    <row r="383" spans="1:8" ht="31.5" outlineLevel="5" x14ac:dyDescent="0.2">
      <c r="A383" s="45" t="s">
        <v>482</v>
      </c>
      <c r="B383" s="45" t="s">
        <v>520</v>
      </c>
      <c r="C383" s="45" t="s">
        <v>209</v>
      </c>
      <c r="D383" s="45"/>
      <c r="E383" s="10" t="s">
        <v>753</v>
      </c>
      <c r="F383" s="6">
        <f t="shared" ref="F383" si="202">F384</f>
        <v>1510.2</v>
      </c>
      <c r="G383" s="6"/>
      <c r="H383" s="6"/>
    </row>
    <row r="384" spans="1:8" ht="31.5" outlineLevel="7" x14ac:dyDescent="0.2">
      <c r="A384" s="46" t="s">
        <v>482</v>
      </c>
      <c r="B384" s="46" t="s">
        <v>520</v>
      </c>
      <c r="C384" s="46" t="s">
        <v>209</v>
      </c>
      <c r="D384" s="46" t="s">
        <v>65</v>
      </c>
      <c r="E384" s="11" t="s">
        <v>66</v>
      </c>
      <c r="F384" s="7">
        <v>1510.2</v>
      </c>
      <c r="G384" s="7"/>
      <c r="H384" s="7"/>
    </row>
    <row r="385" spans="1:8" ht="15.75" outlineLevel="3" x14ac:dyDescent="0.2">
      <c r="A385" s="45" t="s">
        <v>482</v>
      </c>
      <c r="B385" s="45" t="s">
        <v>520</v>
      </c>
      <c r="C385" s="45" t="s">
        <v>149</v>
      </c>
      <c r="D385" s="45"/>
      <c r="E385" s="10" t="s">
        <v>150</v>
      </c>
      <c r="F385" s="6">
        <f>F386+F389</f>
        <v>34609.300000000003</v>
      </c>
      <c r="G385" s="6">
        <f t="shared" ref="G385:H385" si="203">G386+G389</f>
        <v>42324.393000000004</v>
      </c>
      <c r="H385" s="6">
        <f t="shared" si="203"/>
        <v>34609.300000000003</v>
      </c>
    </row>
    <row r="386" spans="1:8" ht="31.5" outlineLevel="4" x14ac:dyDescent="0.2">
      <c r="A386" s="45" t="s">
        <v>482</v>
      </c>
      <c r="B386" s="45" t="s">
        <v>520</v>
      </c>
      <c r="C386" s="45" t="s">
        <v>151</v>
      </c>
      <c r="D386" s="45"/>
      <c r="E386" s="10" t="s">
        <v>152</v>
      </c>
      <c r="F386" s="6">
        <f t="shared" ref="F386:F387" si="204">F387</f>
        <v>34609.300000000003</v>
      </c>
      <c r="G386" s="6">
        <f t="shared" ref="G386:G387" si="205">G387</f>
        <v>34609.300000000003</v>
      </c>
      <c r="H386" s="6">
        <f t="shared" ref="H386:H387" si="206">H387</f>
        <v>34609.300000000003</v>
      </c>
    </row>
    <row r="387" spans="1:8" ht="15.75" outlineLevel="5" x14ac:dyDescent="0.2">
      <c r="A387" s="45" t="s">
        <v>482</v>
      </c>
      <c r="B387" s="45" t="s">
        <v>520</v>
      </c>
      <c r="C387" s="45" t="s">
        <v>210</v>
      </c>
      <c r="D387" s="45"/>
      <c r="E387" s="10" t="s">
        <v>211</v>
      </c>
      <c r="F387" s="6">
        <f t="shared" si="204"/>
        <v>34609.300000000003</v>
      </c>
      <c r="G387" s="6">
        <f t="shared" si="205"/>
        <v>34609.300000000003</v>
      </c>
      <c r="H387" s="6">
        <f t="shared" si="206"/>
        <v>34609.300000000003</v>
      </c>
    </row>
    <row r="388" spans="1:8" ht="31.5" outlineLevel="7" x14ac:dyDescent="0.2">
      <c r="A388" s="46" t="s">
        <v>482</v>
      </c>
      <c r="B388" s="46" t="s">
        <v>520</v>
      </c>
      <c r="C388" s="46" t="s">
        <v>210</v>
      </c>
      <c r="D388" s="46" t="s">
        <v>65</v>
      </c>
      <c r="E388" s="11" t="s">
        <v>66</v>
      </c>
      <c r="F388" s="7">
        <v>34609.300000000003</v>
      </c>
      <c r="G388" s="7">
        <v>34609.300000000003</v>
      </c>
      <c r="H388" s="7">
        <v>34609.300000000003</v>
      </c>
    </row>
    <row r="389" spans="1:8" ht="31.5" outlineLevel="7" x14ac:dyDescent="0.2">
      <c r="A389" s="45" t="s">
        <v>482</v>
      </c>
      <c r="B389" s="45" t="s">
        <v>520</v>
      </c>
      <c r="C389" s="45" t="s">
        <v>720</v>
      </c>
      <c r="D389" s="46"/>
      <c r="E389" s="10" t="s">
        <v>723</v>
      </c>
      <c r="F389" s="6"/>
      <c r="G389" s="6">
        <f t="shared" ref="G389" si="207">G390+G392</f>
        <v>7715.0929999999998</v>
      </c>
      <c r="H389" s="6"/>
    </row>
    <row r="390" spans="1:8" ht="25.5" customHeight="1" outlineLevel="7" x14ac:dyDescent="0.2">
      <c r="A390" s="45" t="s">
        <v>482</v>
      </c>
      <c r="B390" s="45" t="s">
        <v>520</v>
      </c>
      <c r="C390" s="45" t="s">
        <v>722</v>
      </c>
      <c r="D390" s="45"/>
      <c r="E390" s="10" t="s">
        <v>721</v>
      </c>
      <c r="F390" s="6"/>
      <c r="G390" s="6">
        <f t="shared" ref="G390" si="208">G391</f>
        <v>771.50930000000005</v>
      </c>
      <c r="H390" s="6"/>
    </row>
    <row r="391" spans="1:8" ht="31.5" outlineLevel="7" x14ac:dyDescent="0.2">
      <c r="A391" s="46" t="s">
        <v>482</v>
      </c>
      <c r="B391" s="46" t="s">
        <v>520</v>
      </c>
      <c r="C391" s="46" t="s">
        <v>722</v>
      </c>
      <c r="D391" s="46" t="s">
        <v>65</v>
      </c>
      <c r="E391" s="11" t="s">
        <v>66</v>
      </c>
      <c r="F391" s="7"/>
      <c r="G391" s="7">
        <v>771.50930000000005</v>
      </c>
      <c r="H391" s="7"/>
    </row>
    <row r="392" spans="1:8" ht="24" customHeight="1" outlineLevel="7" x14ac:dyDescent="0.2">
      <c r="A392" s="45" t="s">
        <v>482</v>
      </c>
      <c r="B392" s="45" t="s">
        <v>520</v>
      </c>
      <c r="C392" s="45" t="s">
        <v>722</v>
      </c>
      <c r="D392" s="45"/>
      <c r="E392" s="10" t="s">
        <v>733</v>
      </c>
      <c r="F392" s="6"/>
      <c r="G392" s="6">
        <f t="shared" ref="G392" si="209">G393</f>
        <v>6943.5837000000001</v>
      </c>
      <c r="H392" s="6"/>
    </row>
    <row r="393" spans="1:8" ht="31.5" outlineLevel="7" x14ac:dyDescent="0.2">
      <c r="A393" s="46" t="s">
        <v>482</v>
      </c>
      <c r="B393" s="46" t="s">
        <v>520</v>
      </c>
      <c r="C393" s="46" t="s">
        <v>722</v>
      </c>
      <c r="D393" s="46" t="s">
        <v>65</v>
      </c>
      <c r="E393" s="11" t="s">
        <v>66</v>
      </c>
      <c r="F393" s="6"/>
      <c r="G393" s="7">
        <v>6943.5837000000001</v>
      </c>
      <c r="H393" s="6"/>
    </row>
    <row r="394" spans="1:8" ht="31.5" outlineLevel="7" x14ac:dyDescent="0.2">
      <c r="A394" s="45" t="s">
        <v>482</v>
      </c>
      <c r="B394" s="45" t="s">
        <v>520</v>
      </c>
      <c r="C394" s="45" t="s">
        <v>144</v>
      </c>
      <c r="D394" s="45"/>
      <c r="E394" s="10" t="s">
        <v>145</v>
      </c>
      <c r="F394" s="6">
        <f>F395</f>
        <v>27916.3</v>
      </c>
      <c r="G394" s="6">
        <f t="shared" ref="G394:G396" si="210">G395</f>
        <v>27916.3</v>
      </c>
      <c r="H394" s="6">
        <f t="shared" ref="H394:H396" si="211">H395</f>
        <v>27916.3</v>
      </c>
    </row>
    <row r="395" spans="1:8" ht="31.5" outlineLevel="7" x14ac:dyDescent="0.2">
      <c r="A395" s="45" t="s">
        <v>482</v>
      </c>
      <c r="B395" s="45" t="s">
        <v>520</v>
      </c>
      <c r="C395" s="45" t="s">
        <v>212</v>
      </c>
      <c r="D395" s="45"/>
      <c r="E395" s="10" t="s">
        <v>35</v>
      </c>
      <c r="F395" s="6">
        <f>F396</f>
        <v>27916.3</v>
      </c>
      <c r="G395" s="6">
        <f t="shared" si="210"/>
        <v>27916.3</v>
      </c>
      <c r="H395" s="6">
        <f t="shared" si="211"/>
        <v>27916.3</v>
      </c>
    </row>
    <row r="396" spans="1:8" ht="31.5" outlineLevel="7" x14ac:dyDescent="0.2">
      <c r="A396" s="45" t="s">
        <v>482</v>
      </c>
      <c r="B396" s="45" t="s">
        <v>520</v>
      </c>
      <c r="C396" s="45" t="s">
        <v>213</v>
      </c>
      <c r="D396" s="45"/>
      <c r="E396" s="10" t="s">
        <v>214</v>
      </c>
      <c r="F396" s="6">
        <f>F397</f>
        <v>27916.3</v>
      </c>
      <c r="G396" s="6">
        <f t="shared" si="210"/>
        <v>27916.3</v>
      </c>
      <c r="H396" s="6">
        <f t="shared" si="211"/>
        <v>27916.3</v>
      </c>
    </row>
    <row r="397" spans="1:8" ht="31.5" outlineLevel="7" x14ac:dyDescent="0.2">
      <c r="A397" s="46" t="s">
        <v>482</v>
      </c>
      <c r="B397" s="46" t="s">
        <v>520</v>
      </c>
      <c r="C397" s="46" t="s">
        <v>213</v>
      </c>
      <c r="D397" s="46" t="s">
        <v>65</v>
      </c>
      <c r="E397" s="11" t="s">
        <v>66</v>
      </c>
      <c r="F397" s="7">
        <v>27916.3</v>
      </c>
      <c r="G397" s="7">
        <v>27916.3</v>
      </c>
      <c r="H397" s="7">
        <v>27916.3</v>
      </c>
    </row>
    <row r="398" spans="1:8" ht="15.75" outlineLevel="7" x14ac:dyDescent="0.2">
      <c r="A398" s="45" t="s">
        <v>482</v>
      </c>
      <c r="B398" s="45" t="s">
        <v>523</v>
      </c>
      <c r="C398" s="45"/>
      <c r="D398" s="45"/>
      <c r="E398" s="10" t="s">
        <v>524</v>
      </c>
      <c r="F398" s="6">
        <f>F399+F408</f>
        <v>135319</v>
      </c>
      <c r="G398" s="6">
        <f>G399+G408</f>
        <v>135382.39999999999</v>
      </c>
      <c r="H398" s="6">
        <f>H399+H408</f>
        <v>135311.9</v>
      </c>
    </row>
    <row r="399" spans="1:8" s="61" customFormat="1" ht="31.5" outlineLevel="2" x14ac:dyDescent="0.2">
      <c r="A399" s="45" t="s">
        <v>482</v>
      </c>
      <c r="B399" s="45" t="s">
        <v>523</v>
      </c>
      <c r="C399" s="45" t="s">
        <v>131</v>
      </c>
      <c r="D399" s="45"/>
      <c r="E399" s="10" t="s">
        <v>132</v>
      </c>
      <c r="F399" s="6">
        <f>F400+F404</f>
        <v>134798.9</v>
      </c>
      <c r="G399" s="6">
        <f t="shared" ref="G399:H399" si="212">G400+G404</f>
        <v>134798.9</v>
      </c>
      <c r="H399" s="6">
        <f t="shared" si="212"/>
        <v>134798.9</v>
      </c>
    </row>
    <row r="400" spans="1:8" ht="31.5" outlineLevel="3" x14ac:dyDescent="0.2">
      <c r="A400" s="45" t="s">
        <v>482</v>
      </c>
      <c r="B400" s="45" t="s">
        <v>523</v>
      </c>
      <c r="C400" s="45" t="s">
        <v>169</v>
      </c>
      <c r="D400" s="45"/>
      <c r="E400" s="10" t="s">
        <v>170</v>
      </c>
      <c r="F400" s="6">
        <f>F401</f>
        <v>11244.1</v>
      </c>
      <c r="G400" s="6">
        <f t="shared" ref="G400:G402" si="213">G401</f>
        <v>11244.1</v>
      </c>
      <c r="H400" s="6">
        <f t="shared" ref="H400:H402" si="214">H401</f>
        <v>11244.1</v>
      </c>
    </row>
    <row r="401" spans="1:8" ht="15.75" outlineLevel="4" x14ac:dyDescent="0.2">
      <c r="A401" s="45" t="s">
        <v>482</v>
      </c>
      <c r="B401" s="45" t="s">
        <v>523</v>
      </c>
      <c r="C401" s="45" t="s">
        <v>171</v>
      </c>
      <c r="D401" s="45"/>
      <c r="E401" s="10" t="s">
        <v>172</v>
      </c>
      <c r="F401" s="6">
        <f t="shared" ref="F401:F402" si="215">F402</f>
        <v>11244.1</v>
      </c>
      <c r="G401" s="6">
        <f t="shared" si="213"/>
        <v>11244.1</v>
      </c>
      <c r="H401" s="6">
        <f t="shared" si="214"/>
        <v>11244.1</v>
      </c>
    </row>
    <row r="402" spans="1:8" ht="15.75" outlineLevel="5" x14ac:dyDescent="0.2">
      <c r="A402" s="45" t="s">
        <v>482</v>
      </c>
      <c r="B402" s="45" t="s">
        <v>523</v>
      </c>
      <c r="C402" s="45" t="s">
        <v>175</v>
      </c>
      <c r="D402" s="45"/>
      <c r="E402" s="10" t="s">
        <v>437</v>
      </c>
      <c r="F402" s="6">
        <f t="shared" si="215"/>
        <v>11244.1</v>
      </c>
      <c r="G402" s="6">
        <f t="shared" si="213"/>
        <v>11244.1</v>
      </c>
      <c r="H402" s="6">
        <f t="shared" si="214"/>
        <v>11244.1</v>
      </c>
    </row>
    <row r="403" spans="1:8" ht="15.75" outlineLevel="7" x14ac:dyDescent="0.2">
      <c r="A403" s="46" t="s">
        <v>482</v>
      </c>
      <c r="B403" s="46" t="s">
        <v>523</v>
      </c>
      <c r="C403" s="46" t="s">
        <v>175</v>
      </c>
      <c r="D403" s="46" t="s">
        <v>7</v>
      </c>
      <c r="E403" s="11" t="s">
        <v>8</v>
      </c>
      <c r="F403" s="7">
        <v>11244.1</v>
      </c>
      <c r="G403" s="7">
        <v>11244.1</v>
      </c>
      <c r="H403" s="7">
        <v>11244.1</v>
      </c>
    </row>
    <row r="404" spans="1:8" ht="31.5" outlineLevel="3" x14ac:dyDescent="0.2">
      <c r="A404" s="45" t="s">
        <v>482</v>
      </c>
      <c r="B404" s="45" t="s">
        <v>523</v>
      </c>
      <c r="C404" s="45" t="s">
        <v>144</v>
      </c>
      <c r="D404" s="45"/>
      <c r="E404" s="10" t="s">
        <v>145</v>
      </c>
      <c r="F404" s="6">
        <f t="shared" ref="F404:H406" si="216">F405</f>
        <v>123554.8</v>
      </c>
      <c r="G404" s="6">
        <f t="shared" ref="G404:G406" si="217">G405</f>
        <v>123554.8</v>
      </c>
      <c r="H404" s="6">
        <f t="shared" ref="H404:H406" si="218">H405</f>
        <v>123554.8</v>
      </c>
    </row>
    <row r="405" spans="1:8" ht="31.5" outlineLevel="4" x14ac:dyDescent="0.2">
      <c r="A405" s="45" t="s">
        <v>482</v>
      </c>
      <c r="B405" s="45" t="s">
        <v>523</v>
      </c>
      <c r="C405" s="45" t="s">
        <v>212</v>
      </c>
      <c r="D405" s="45"/>
      <c r="E405" s="10" t="s">
        <v>35</v>
      </c>
      <c r="F405" s="6">
        <f t="shared" si="216"/>
        <v>123554.8</v>
      </c>
      <c r="G405" s="6">
        <f t="shared" si="216"/>
        <v>123554.8</v>
      </c>
      <c r="H405" s="6">
        <f t="shared" si="216"/>
        <v>123554.8</v>
      </c>
    </row>
    <row r="406" spans="1:8" ht="31.5" outlineLevel="5" x14ac:dyDescent="0.2">
      <c r="A406" s="45" t="s">
        <v>482</v>
      </c>
      <c r="B406" s="45" t="s">
        <v>523</v>
      </c>
      <c r="C406" s="45" t="s">
        <v>213</v>
      </c>
      <c r="D406" s="45"/>
      <c r="E406" s="10" t="s">
        <v>214</v>
      </c>
      <c r="F406" s="6">
        <f t="shared" si="216"/>
        <v>123554.8</v>
      </c>
      <c r="G406" s="6">
        <f t="shared" si="217"/>
        <v>123554.8</v>
      </c>
      <c r="H406" s="6">
        <f t="shared" si="218"/>
        <v>123554.8</v>
      </c>
    </row>
    <row r="407" spans="1:8" ht="31.5" outlineLevel="7" x14ac:dyDescent="0.2">
      <c r="A407" s="46" t="s">
        <v>482</v>
      </c>
      <c r="B407" s="46" t="s">
        <v>523</v>
      </c>
      <c r="C407" s="46" t="s">
        <v>213</v>
      </c>
      <c r="D407" s="46" t="s">
        <v>65</v>
      </c>
      <c r="E407" s="11" t="s">
        <v>66</v>
      </c>
      <c r="F407" s="7">
        <v>123554.8</v>
      </c>
      <c r="G407" s="7">
        <v>123554.8</v>
      </c>
      <c r="H407" s="7">
        <v>123554.8</v>
      </c>
    </row>
    <row r="408" spans="1:8" ht="31.5" outlineLevel="2" x14ac:dyDescent="0.2">
      <c r="A408" s="45" t="s">
        <v>482</v>
      </c>
      <c r="B408" s="45" t="s">
        <v>523</v>
      </c>
      <c r="C408" s="45" t="s">
        <v>22</v>
      </c>
      <c r="D408" s="45"/>
      <c r="E408" s="10" t="s">
        <v>23</v>
      </c>
      <c r="F408" s="6">
        <f t="shared" ref="F408:F411" si="219">F409</f>
        <v>520.1</v>
      </c>
      <c r="G408" s="6">
        <f t="shared" ref="G408:G411" si="220">G409</f>
        <v>583.5</v>
      </c>
      <c r="H408" s="6">
        <f t="shared" ref="H408:H411" si="221">H409</f>
        <v>513</v>
      </c>
    </row>
    <row r="409" spans="1:8" ht="31.5" outlineLevel="3" x14ac:dyDescent="0.2">
      <c r="A409" s="45" t="s">
        <v>482</v>
      </c>
      <c r="B409" s="45" t="s">
        <v>523</v>
      </c>
      <c r="C409" s="45" t="s">
        <v>24</v>
      </c>
      <c r="D409" s="45"/>
      <c r="E409" s="10" t="s">
        <v>25</v>
      </c>
      <c r="F409" s="6">
        <f t="shared" si="219"/>
        <v>520.1</v>
      </c>
      <c r="G409" s="6">
        <f t="shared" si="220"/>
        <v>583.5</v>
      </c>
      <c r="H409" s="6">
        <f t="shared" si="221"/>
        <v>513</v>
      </c>
    </row>
    <row r="410" spans="1:8" ht="15.75" outlineLevel="4" x14ac:dyDescent="0.2">
      <c r="A410" s="45" t="s">
        <v>482</v>
      </c>
      <c r="B410" s="45" t="s">
        <v>523</v>
      </c>
      <c r="C410" s="45" t="s">
        <v>26</v>
      </c>
      <c r="D410" s="45"/>
      <c r="E410" s="10" t="s">
        <v>27</v>
      </c>
      <c r="F410" s="6">
        <f t="shared" si="219"/>
        <v>520.1</v>
      </c>
      <c r="G410" s="6">
        <f t="shared" si="220"/>
        <v>583.5</v>
      </c>
      <c r="H410" s="6">
        <f t="shared" si="221"/>
        <v>513</v>
      </c>
    </row>
    <row r="411" spans="1:8" ht="31.5" outlineLevel="5" x14ac:dyDescent="0.2">
      <c r="A411" s="45" t="s">
        <v>482</v>
      </c>
      <c r="B411" s="45" t="s">
        <v>523</v>
      </c>
      <c r="C411" s="45" t="s">
        <v>183</v>
      </c>
      <c r="D411" s="45"/>
      <c r="E411" s="10" t="s">
        <v>678</v>
      </c>
      <c r="F411" s="6">
        <f t="shared" si="219"/>
        <v>520.1</v>
      </c>
      <c r="G411" s="6">
        <f t="shared" si="220"/>
        <v>583.5</v>
      </c>
      <c r="H411" s="6">
        <f t="shared" si="221"/>
        <v>513</v>
      </c>
    </row>
    <row r="412" spans="1:8" ht="15.75" outlineLevel="7" x14ac:dyDescent="0.2">
      <c r="A412" s="46" t="s">
        <v>482</v>
      </c>
      <c r="B412" s="46" t="s">
        <v>523</v>
      </c>
      <c r="C412" s="46" t="s">
        <v>183</v>
      </c>
      <c r="D412" s="46" t="s">
        <v>7</v>
      </c>
      <c r="E412" s="11" t="s">
        <v>8</v>
      </c>
      <c r="F412" s="7">
        <v>520.1</v>
      </c>
      <c r="G412" s="7">
        <v>583.5</v>
      </c>
      <c r="H412" s="7">
        <v>513</v>
      </c>
    </row>
    <row r="413" spans="1:8" ht="15.75" outlineLevel="7" x14ac:dyDescent="0.2">
      <c r="A413" s="45" t="s">
        <v>482</v>
      </c>
      <c r="B413" s="45" t="s">
        <v>525</v>
      </c>
      <c r="C413" s="46"/>
      <c r="D413" s="46"/>
      <c r="E413" s="53" t="s">
        <v>526</v>
      </c>
      <c r="F413" s="6">
        <f>F425+F414</f>
        <v>773665.81</v>
      </c>
      <c r="G413" s="6">
        <f t="shared" ref="G413:H413" si="222">G425+G414</f>
        <v>340</v>
      </c>
      <c r="H413" s="6">
        <f t="shared" si="222"/>
        <v>340</v>
      </c>
    </row>
    <row r="414" spans="1:8" ht="15.75" outlineLevel="7" x14ac:dyDescent="0.2">
      <c r="A414" s="45" t="s">
        <v>482</v>
      </c>
      <c r="B414" s="45" t="s">
        <v>768</v>
      </c>
      <c r="C414" s="45"/>
      <c r="D414" s="45"/>
      <c r="E414" s="10" t="s">
        <v>769</v>
      </c>
      <c r="F414" s="6">
        <f>F415</f>
        <v>340</v>
      </c>
      <c r="G414" s="6">
        <f t="shared" ref="G414:H414" si="223">G415</f>
        <v>340</v>
      </c>
      <c r="H414" s="6">
        <f t="shared" si="223"/>
        <v>340</v>
      </c>
    </row>
    <row r="415" spans="1:8" ht="31.5" outlineLevel="7" x14ac:dyDescent="0.2">
      <c r="A415" s="45" t="s">
        <v>482</v>
      </c>
      <c r="B415" s="45" t="s">
        <v>768</v>
      </c>
      <c r="C415" s="45" t="s">
        <v>49</v>
      </c>
      <c r="D415" s="45"/>
      <c r="E415" s="10" t="s">
        <v>50</v>
      </c>
      <c r="F415" s="6">
        <f t="shared" ref="F415:H415" si="224">F416</f>
        <v>340</v>
      </c>
      <c r="G415" s="6">
        <f t="shared" si="224"/>
        <v>340</v>
      </c>
      <c r="H415" s="6">
        <f t="shared" si="224"/>
        <v>340</v>
      </c>
    </row>
    <row r="416" spans="1:8" ht="15.75" outlineLevel="7" x14ac:dyDescent="0.2">
      <c r="A416" s="45" t="s">
        <v>482</v>
      </c>
      <c r="B416" s="45" t="s">
        <v>768</v>
      </c>
      <c r="C416" s="45" t="s">
        <v>138</v>
      </c>
      <c r="D416" s="45"/>
      <c r="E416" s="10" t="s">
        <v>139</v>
      </c>
      <c r="F416" s="6">
        <f t="shared" ref="F416:H416" si="225">F417+F422</f>
        <v>340</v>
      </c>
      <c r="G416" s="6">
        <f t="shared" si="225"/>
        <v>340</v>
      </c>
      <c r="H416" s="6">
        <f t="shared" si="225"/>
        <v>340</v>
      </c>
    </row>
    <row r="417" spans="1:8" ht="15.75" outlineLevel="7" x14ac:dyDescent="0.2">
      <c r="A417" s="45" t="s">
        <v>482</v>
      </c>
      <c r="B417" s="45" t="s">
        <v>768</v>
      </c>
      <c r="C417" s="45" t="s">
        <v>140</v>
      </c>
      <c r="D417" s="45"/>
      <c r="E417" s="10" t="s">
        <v>141</v>
      </c>
      <c r="F417" s="6">
        <f>F418+F420</f>
        <v>320</v>
      </c>
      <c r="G417" s="6">
        <f t="shared" ref="G417:H417" si="226">G418+G420</f>
        <v>320</v>
      </c>
      <c r="H417" s="6">
        <f t="shared" si="226"/>
        <v>320</v>
      </c>
    </row>
    <row r="418" spans="1:8" ht="15.75" outlineLevel="7" x14ac:dyDescent="0.2">
      <c r="A418" s="45" t="s">
        <v>482</v>
      </c>
      <c r="B418" s="45" t="s">
        <v>768</v>
      </c>
      <c r="C418" s="45" t="s">
        <v>215</v>
      </c>
      <c r="D418" s="45"/>
      <c r="E418" s="10" t="s">
        <v>216</v>
      </c>
      <c r="F418" s="6">
        <f t="shared" ref="F418:H418" si="227">F419</f>
        <v>150</v>
      </c>
      <c r="G418" s="6">
        <f t="shared" si="227"/>
        <v>150</v>
      </c>
      <c r="H418" s="6">
        <f t="shared" si="227"/>
        <v>150</v>
      </c>
    </row>
    <row r="419" spans="1:8" ht="15.75" outlineLevel="7" x14ac:dyDescent="0.2">
      <c r="A419" s="46" t="s">
        <v>482</v>
      </c>
      <c r="B419" s="46" t="s">
        <v>768</v>
      </c>
      <c r="C419" s="46" t="s">
        <v>215</v>
      </c>
      <c r="D419" s="46" t="s">
        <v>7</v>
      </c>
      <c r="E419" s="11" t="s">
        <v>8</v>
      </c>
      <c r="F419" s="7">
        <v>150</v>
      </c>
      <c r="G419" s="7">
        <v>150</v>
      </c>
      <c r="H419" s="7">
        <v>150</v>
      </c>
    </row>
    <row r="420" spans="1:8" ht="15.75" outlineLevel="7" x14ac:dyDescent="0.2">
      <c r="A420" s="45" t="s">
        <v>482</v>
      </c>
      <c r="B420" s="45" t="s">
        <v>768</v>
      </c>
      <c r="C420" s="45" t="s">
        <v>217</v>
      </c>
      <c r="D420" s="45"/>
      <c r="E420" s="10" t="s">
        <v>218</v>
      </c>
      <c r="F420" s="6">
        <f t="shared" ref="F420:H420" si="228">F421</f>
        <v>170</v>
      </c>
      <c r="G420" s="6">
        <f t="shared" si="228"/>
        <v>170</v>
      </c>
      <c r="H420" s="6">
        <f t="shared" si="228"/>
        <v>170</v>
      </c>
    </row>
    <row r="421" spans="1:8" ht="15.75" outlineLevel="7" x14ac:dyDescent="0.2">
      <c r="A421" s="46" t="s">
        <v>482</v>
      </c>
      <c r="B421" s="46" t="s">
        <v>768</v>
      </c>
      <c r="C421" s="46" t="s">
        <v>217</v>
      </c>
      <c r="D421" s="46" t="s">
        <v>7</v>
      </c>
      <c r="E421" s="11" t="s">
        <v>8</v>
      </c>
      <c r="F421" s="7">
        <v>170</v>
      </c>
      <c r="G421" s="7">
        <v>170</v>
      </c>
      <c r="H421" s="7">
        <v>170</v>
      </c>
    </row>
    <row r="422" spans="1:8" ht="31.5" outlineLevel="7" x14ac:dyDescent="0.2">
      <c r="A422" s="45" t="s">
        <v>482</v>
      </c>
      <c r="B422" s="45" t="s">
        <v>768</v>
      </c>
      <c r="C422" s="45" t="s">
        <v>219</v>
      </c>
      <c r="D422" s="45"/>
      <c r="E422" s="10" t="s">
        <v>220</v>
      </c>
      <c r="F422" s="6">
        <f t="shared" ref="F422:H423" si="229">F423</f>
        <v>20</v>
      </c>
      <c r="G422" s="6">
        <f t="shared" si="229"/>
        <v>20</v>
      </c>
      <c r="H422" s="6">
        <f t="shared" si="229"/>
        <v>20</v>
      </c>
    </row>
    <row r="423" spans="1:8" ht="15.75" outlineLevel="7" x14ac:dyDescent="0.2">
      <c r="A423" s="45" t="s">
        <v>482</v>
      </c>
      <c r="B423" s="45" t="s">
        <v>768</v>
      </c>
      <c r="C423" s="45" t="s">
        <v>221</v>
      </c>
      <c r="D423" s="45"/>
      <c r="E423" s="10" t="s">
        <v>222</v>
      </c>
      <c r="F423" s="6">
        <f t="shared" si="229"/>
        <v>20</v>
      </c>
      <c r="G423" s="6">
        <f t="shared" si="229"/>
        <v>20</v>
      </c>
      <c r="H423" s="6">
        <f t="shared" si="229"/>
        <v>20</v>
      </c>
    </row>
    <row r="424" spans="1:8" ht="15.75" outlineLevel="7" x14ac:dyDescent="0.2">
      <c r="A424" s="46" t="s">
        <v>482</v>
      </c>
      <c r="B424" s="46" t="s">
        <v>768</v>
      </c>
      <c r="C424" s="46" t="s">
        <v>221</v>
      </c>
      <c r="D424" s="46" t="s">
        <v>7</v>
      </c>
      <c r="E424" s="11" t="s">
        <v>8</v>
      </c>
      <c r="F424" s="7">
        <v>20</v>
      </c>
      <c r="G424" s="7">
        <v>20</v>
      </c>
      <c r="H424" s="7">
        <v>20</v>
      </c>
    </row>
    <row r="425" spans="1:8" ht="15.75" outlineLevel="7" x14ac:dyDescent="0.2">
      <c r="A425" s="45" t="s">
        <v>482</v>
      </c>
      <c r="B425" s="45" t="s">
        <v>623</v>
      </c>
      <c r="C425" s="45"/>
      <c r="D425" s="45"/>
      <c r="E425" s="10" t="s">
        <v>624</v>
      </c>
      <c r="F425" s="6">
        <f>F426</f>
        <v>773325.81</v>
      </c>
      <c r="G425" s="6"/>
      <c r="H425" s="6"/>
    </row>
    <row r="426" spans="1:8" ht="31.5" outlineLevel="7" x14ac:dyDescent="0.2">
      <c r="A426" s="45" t="s">
        <v>482</v>
      </c>
      <c r="B426" s="45" t="s">
        <v>623</v>
      </c>
      <c r="C426" s="45" t="s">
        <v>131</v>
      </c>
      <c r="D426" s="45"/>
      <c r="E426" s="10" t="s">
        <v>132</v>
      </c>
      <c r="F426" s="6">
        <f>F427</f>
        <v>773325.81</v>
      </c>
      <c r="G426" s="6"/>
      <c r="H426" s="6"/>
    </row>
    <row r="427" spans="1:8" ht="15.75" outlineLevel="7" x14ac:dyDescent="0.2">
      <c r="A427" s="45" t="s">
        <v>482</v>
      </c>
      <c r="B427" s="45" t="s">
        <v>623</v>
      </c>
      <c r="C427" s="45" t="s">
        <v>133</v>
      </c>
      <c r="D427" s="45"/>
      <c r="E427" s="10" t="s">
        <v>506</v>
      </c>
      <c r="F427" s="6">
        <f>F428</f>
        <v>773325.81</v>
      </c>
      <c r="G427" s="6"/>
      <c r="H427" s="6"/>
    </row>
    <row r="428" spans="1:8" ht="15.75" outlineLevel="7" x14ac:dyDescent="0.2">
      <c r="A428" s="45" t="s">
        <v>482</v>
      </c>
      <c r="B428" s="45" t="s">
        <v>623</v>
      </c>
      <c r="C428" s="45" t="s">
        <v>615</v>
      </c>
      <c r="D428" s="46"/>
      <c r="E428" s="10" t="s">
        <v>622</v>
      </c>
      <c r="F428" s="6">
        <f>F429+F431+F433</f>
        <v>773325.81</v>
      </c>
      <c r="G428" s="6"/>
      <c r="H428" s="6"/>
    </row>
    <row r="429" spans="1:8" ht="31.5" outlineLevel="7" x14ac:dyDescent="0.2">
      <c r="A429" s="45" t="s">
        <v>482</v>
      </c>
      <c r="B429" s="45" t="s">
        <v>623</v>
      </c>
      <c r="C429" s="45" t="s">
        <v>616</v>
      </c>
      <c r="D429" s="46"/>
      <c r="E429" s="10" t="s">
        <v>625</v>
      </c>
      <c r="F429" s="6">
        <f>F430</f>
        <v>9666.61</v>
      </c>
      <c r="G429" s="6"/>
      <c r="H429" s="6"/>
    </row>
    <row r="430" spans="1:8" ht="31.5" outlineLevel="7" x14ac:dyDescent="0.2">
      <c r="A430" s="46" t="s">
        <v>482</v>
      </c>
      <c r="B430" s="46" t="s">
        <v>623</v>
      </c>
      <c r="C430" s="46" t="s">
        <v>616</v>
      </c>
      <c r="D430" s="46" t="s">
        <v>65</v>
      </c>
      <c r="E430" s="11" t="s">
        <v>66</v>
      </c>
      <c r="F430" s="7">
        <v>9666.61</v>
      </c>
      <c r="G430" s="7"/>
      <c r="H430" s="7"/>
    </row>
    <row r="431" spans="1:8" ht="31.5" outlineLevel="7" x14ac:dyDescent="0.2">
      <c r="A431" s="45" t="s">
        <v>482</v>
      </c>
      <c r="B431" s="45" t="s">
        <v>623</v>
      </c>
      <c r="C431" s="45" t="s">
        <v>616</v>
      </c>
      <c r="D431" s="46"/>
      <c r="E431" s="10" t="s">
        <v>626</v>
      </c>
      <c r="F431" s="6">
        <f>F432</f>
        <v>190914.8</v>
      </c>
      <c r="G431" s="6"/>
      <c r="H431" s="6"/>
    </row>
    <row r="432" spans="1:8" ht="31.5" outlineLevel="7" x14ac:dyDescent="0.2">
      <c r="A432" s="46" t="s">
        <v>482</v>
      </c>
      <c r="B432" s="46" t="s">
        <v>623</v>
      </c>
      <c r="C432" s="46" t="s">
        <v>616</v>
      </c>
      <c r="D432" s="46" t="s">
        <v>65</v>
      </c>
      <c r="E432" s="11" t="s">
        <v>66</v>
      </c>
      <c r="F432" s="7">
        <v>190914.8</v>
      </c>
      <c r="G432" s="7"/>
      <c r="H432" s="7"/>
    </row>
    <row r="433" spans="1:8" ht="31.5" outlineLevel="7" x14ac:dyDescent="0.2">
      <c r="A433" s="45" t="s">
        <v>482</v>
      </c>
      <c r="B433" s="45" t="s">
        <v>623</v>
      </c>
      <c r="C433" s="45" t="s">
        <v>616</v>
      </c>
      <c r="D433" s="46"/>
      <c r="E433" s="10" t="s">
        <v>627</v>
      </c>
      <c r="F433" s="6">
        <f>F434</f>
        <v>572744.4</v>
      </c>
      <c r="G433" s="6"/>
      <c r="H433" s="6"/>
    </row>
    <row r="434" spans="1:8" ht="31.5" outlineLevel="7" x14ac:dyDescent="0.2">
      <c r="A434" s="46" t="s">
        <v>482</v>
      </c>
      <c r="B434" s="46" t="s">
        <v>623</v>
      </c>
      <c r="C434" s="46" t="s">
        <v>616</v>
      </c>
      <c r="D434" s="46" t="s">
        <v>65</v>
      </c>
      <c r="E434" s="11" t="s">
        <v>66</v>
      </c>
      <c r="F434" s="6">
        <v>572744.4</v>
      </c>
      <c r="G434" s="7"/>
      <c r="H434" s="7"/>
    </row>
    <row r="435" spans="1:8" ht="15.75" outlineLevel="7" x14ac:dyDescent="0.2">
      <c r="A435" s="45" t="s">
        <v>482</v>
      </c>
      <c r="B435" s="45" t="s">
        <v>474</v>
      </c>
      <c r="C435" s="46"/>
      <c r="D435" s="46"/>
      <c r="E435" s="53" t="s">
        <v>475</v>
      </c>
      <c r="F435" s="6">
        <f>F436+F451+F468+F474</f>
        <v>72811.978119999985</v>
      </c>
      <c r="G435" s="6">
        <f>G436+G451+G468+G474</f>
        <v>24447.267820000001</v>
      </c>
      <c r="H435" s="6">
        <f>H436+H451+H468+H474</f>
        <v>15537.43391</v>
      </c>
    </row>
    <row r="436" spans="1:8" ht="15.75" outlineLevel="7" x14ac:dyDescent="0.2">
      <c r="A436" s="45" t="s">
        <v>482</v>
      </c>
      <c r="B436" s="114" t="s">
        <v>527</v>
      </c>
      <c r="C436" s="114"/>
      <c r="D436" s="114"/>
      <c r="E436" s="53" t="s">
        <v>606</v>
      </c>
      <c r="F436" s="6">
        <f>F437</f>
        <v>60184.378119999994</v>
      </c>
      <c r="G436" s="6">
        <f t="shared" ref="G436:H437" si="230">G437</f>
        <v>11819.667820000001</v>
      </c>
      <c r="H436" s="6">
        <f t="shared" si="230"/>
        <v>2909.8339099999998</v>
      </c>
    </row>
    <row r="437" spans="1:8" ht="31.5" outlineLevel="7" x14ac:dyDescent="0.2">
      <c r="A437" s="45" t="s">
        <v>482</v>
      </c>
      <c r="B437" s="114" t="s">
        <v>527</v>
      </c>
      <c r="C437" s="45" t="s">
        <v>223</v>
      </c>
      <c r="D437" s="45"/>
      <c r="E437" s="10" t="s">
        <v>224</v>
      </c>
      <c r="F437" s="6">
        <f>F438</f>
        <v>60184.378119999994</v>
      </c>
      <c r="G437" s="6">
        <f t="shared" si="230"/>
        <v>11819.667820000001</v>
      </c>
      <c r="H437" s="6">
        <f t="shared" si="230"/>
        <v>2909.8339099999998</v>
      </c>
    </row>
    <row r="438" spans="1:8" ht="31.5" outlineLevel="7" x14ac:dyDescent="0.2">
      <c r="A438" s="45" t="s">
        <v>482</v>
      </c>
      <c r="B438" s="114" t="s">
        <v>527</v>
      </c>
      <c r="C438" s="45" t="s">
        <v>225</v>
      </c>
      <c r="D438" s="45"/>
      <c r="E438" s="10" t="s">
        <v>226</v>
      </c>
      <c r="F438" s="6">
        <f>F442+F439</f>
        <v>60184.378119999994</v>
      </c>
      <c r="G438" s="6">
        <f t="shared" ref="G438:H438" si="231">G442+G439</f>
        <v>11819.667820000001</v>
      </c>
      <c r="H438" s="6">
        <f t="shared" si="231"/>
        <v>2909.8339099999998</v>
      </c>
    </row>
    <row r="439" spans="1:8" ht="31.5" outlineLevel="7" x14ac:dyDescent="0.2">
      <c r="A439" s="45" t="s">
        <v>482</v>
      </c>
      <c r="B439" s="114" t="s">
        <v>527</v>
      </c>
      <c r="C439" s="45" t="s">
        <v>227</v>
      </c>
      <c r="D439" s="45"/>
      <c r="E439" s="10" t="s">
        <v>228</v>
      </c>
      <c r="F439" s="6">
        <f>F440</f>
        <v>22887.7</v>
      </c>
      <c r="G439" s="6"/>
      <c r="H439" s="6"/>
    </row>
    <row r="440" spans="1:8" ht="31.5" outlineLevel="7" x14ac:dyDescent="0.2">
      <c r="A440" s="45" t="s">
        <v>482</v>
      </c>
      <c r="B440" s="114" t="s">
        <v>527</v>
      </c>
      <c r="C440" s="45" t="s">
        <v>770</v>
      </c>
      <c r="D440" s="45"/>
      <c r="E440" s="10" t="s">
        <v>871</v>
      </c>
      <c r="F440" s="6">
        <f>F441</f>
        <v>22887.7</v>
      </c>
      <c r="G440" s="6"/>
      <c r="H440" s="6"/>
    </row>
    <row r="441" spans="1:8" ht="31.5" outlineLevel="7" x14ac:dyDescent="0.2">
      <c r="A441" s="46" t="s">
        <v>482</v>
      </c>
      <c r="B441" s="57" t="s">
        <v>527</v>
      </c>
      <c r="C441" s="46" t="s">
        <v>770</v>
      </c>
      <c r="D441" s="46" t="s">
        <v>65</v>
      </c>
      <c r="E441" s="11" t="s">
        <v>66</v>
      </c>
      <c r="F441" s="7">
        <v>22887.7</v>
      </c>
      <c r="G441" s="6"/>
      <c r="H441" s="6"/>
    </row>
    <row r="442" spans="1:8" ht="31.5" outlineLevel="7" x14ac:dyDescent="0.2">
      <c r="A442" s="45" t="s">
        <v>482</v>
      </c>
      <c r="B442" s="114" t="s">
        <v>527</v>
      </c>
      <c r="C442" s="45" t="s">
        <v>736</v>
      </c>
      <c r="D442" s="46"/>
      <c r="E442" s="10" t="s">
        <v>723</v>
      </c>
      <c r="F442" s="6">
        <f>F443+F447+F449+F445</f>
        <v>37296.678119999997</v>
      </c>
      <c r="G442" s="6">
        <f t="shared" ref="G442:H442" si="232">G443+G447+G449+G445</f>
        <v>11819.667820000001</v>
      </c>
      <c r="H442" s="6">
        <f t="shared" si="232"/>
        <v>2909.8339099999998</v>
      </c>
    </row>
    <row r="443" spans="1:8" ht="31.5" outlineLevel="7" x14ac:dyDescent="0.2">
      <c r="A443" s="43" t="s">
        <v>482</v>
      </c>
      <c r="B443" s="114" t="s">
        <v>527</v>
      </c>
      <c r="C443" s="45" t="s">
        <v>737</v>
      </c>
      <c r="D443" s="45"/>
      <c r="E443" s="10" t="s">
        <v>926</v>
      </c>
      <c r="F443" s="6">
        <f>F444</f>
        <v>18050</v>
      </c>
      <c r="G443" s="6">
        <f t="shared" ref="G443:H443" si="233">G444</f>
        <v>11700</v>
      </c>
      <c r="H443" s="6">
        <f t="shared" si="233"/>
        <v>2850</v>
      </c>
    </row>
    <row r="444" spans="1:8" ht="31.5" outlineLevel="7" x14ac:dyDescent="0.2">
      <c r="A444" s="44" t="s">
        <v>482</v>
      </c>
      <c r="B444" s="57" t="s">
        <v>527</v>
      </c>
      <c r="C444" s="46" t="s">
        <v>737</v>
      </c>
      <c r="D444" s="46" t="s">
        <v>65</v>
      </c>
      <c r="E444" s="11" t="s">
        <v>66</v>
      </c>
      <c r="F444" s="7">
        <v>18050</v>
      </c>
      <c r="G444" s="7">
        <v>11700</v>
      </c>
      <c r="H444" s="7">
        <v>2850</v>
      </c>
    </row>
    <row r="445" spans="1:8" ht="31.5" outlineLevel="7" x14ac:dyDescent="0.2">
      <c r="A445" s="43" t="s">
        <v>482</v>
      </c>
      <c r="B445" s="114" t="s">
        <v>527</v>
      </c>
      <c r="C445" s="45" t="s">
        <v>737</v>
      </c>
      <c r="D445" s="45"/>
      <c r="E445" s="10" t="s">
        <v>927</v>
      </c>
      <c r="F445" s="6">
        <f>F446</f>
        <v>18050</v>
      </c>
      <c r="G445" s="6"/>
      <c r="H445" s="6"/>
    </row>
    <row r="446" spans="1:8" ht="31.5" outlineLevel="7" x14ac:dyDescent="0.2">
      <c r="A446" s="44" t="s">
        <v>482</v>
      </c>
      <c r="B446" s="57" t="s">
        <v>527</v>
      </c>
      <c r="C446" s="46" t="s">
        <v>737</v>
      </c>
      <c r="D446" s="46" t="s">
        <v>65</v>
      </c>
      <c r="E446" s="11" t="s">
        <v>66</v>
      </c>
      <c r="F446" s="7">
        <v>18050</v>
      </c>
      <c r="G446" s="7"/>
      <c r="H446" s="7"/>
    </row>
    <row r="447" spans="1:8" ht="31.5" outlineLevel="7" x14ac:dyDescent="0.2">
      <c r="A447" s="45" t="s">
        <v>482</v>
      </c>
      <c r="B447" s="114" t="s">
        <v>527</v>
      </c>
      <c r="C447" s="45" t="s">
        <v>738</v>
      </c>
      <c r="D447" s="45"/>
      <c r="E447" s="10" t="s">
        <v>928</v>
      </c>
      <c r="F447" s="6">
        <f>F448</f>
        <v>119.66782000000001</v>
      </c>
      <c r="G447" s="6">
        <f t="shared" ref="G447:H447" si="234">G448</f>
        <v>119.66782000000001</v>
      </c>
      <c r="H447" s="6">
        <f t="shared" si="234"/>
        <v>59.833910000000003</v>
      </c>
    </row>
    <row r="448" spans="1:8" ht="31.5" outlineLevel="7" x14ac:dyDescent="0.2">
      <c r="A448" s="46" t="s">
        <v>482</v>
      </c>
      <c r="B448" s="57" t="s">
        <v>527</v>
      </c>
      <c r="C448" s="46" t="s">
        <v>738</v>
      </c>
      <c r="D448" s="46" t="s">
        <v>65</v>
      </c>
      <c r="E448" s="11" t="s">
        <v>66</v>
      </c>
      <c r="F448" s="7">
        <v>119.66782000000001</v>
      </c>
      <c r="G448" s="7">
        <v>119.66782000000001</v>
      </c>
      <c r="H448" s="7">
        <v>59.833910000000003</v>
      </c>
    </row>
    <row r="449" spans="1:8" ht="31.5" outlineLevel="7" x14ac:dyDescent="0.2">
      <c r="A449" s="45" t="s">
        <v>482</v>
      </c>
      <c r="B449" s="114" t="s">
        <v>527</v>
      </c>
      <c r="C449" s="45" t="s">
        <v>738</v>
      </c>
      <c r="D449" s="45"/>
      <c r="E449" s="10" t="s">
        <v>929</v>
      </c>
      <c r="F449" s="6">
        <f>F450</f>
        <v>1077.0102999999999</v>
      </c>
      <c r="G449" s="6"/>
      <c r="H449" s="6"/>
    </row>
    <row r="450" spans="1:8" ht="31.5" outlineLevel="7" x14ac:dyDescent="0.2">
      <c r="A450" s="46" t="s">
        <v>482</v>
      </c>
      <c r="B450" s="57" t="s">
        <v>527</v>
      </c>
      <c r="C450" s="46" t="s">
        <v>738</v>
      </c>
      <c r="D450" s="46" t="s">
        <v>65</v>
      </c>
      <c r="E450" s="11" t="s">
        <v>66</v>
      </c>
      <c r="F450" s="7">
        <v>1077.0102999999999</v>
      </c>
      <c r="G450" s="6"/>
      <c r="H450" s="6"/>
    </row>
    <row r="451" spans="1:8" ht="15.75" outlineLevel="1" x14ac:dyDescent="0.2">
      <c r="A451" s="45" t="s">
        <v>482</v>
      </c>
      <c r="B451" s="45" t="s">
        <v>476</v>
      </c>
      <c r="C451" s="45"/>
      <c r="D451" s="45"/>
      <c r="E451" s="10" t="s">
        <v>477</v>
      </c>
      <c r="F451" s="6">
        <f>F452+F457</f>
        <v>382.9</v>
      </c>
      <c r="G451" s="6">
        <f t="shared" ref="G451:H451" si="235">G452+G457</f>
        <v>382.9</v>
      </c>
      <c r="H451" s="6">
        <f t="shared" si="235"/>
        <v>382.9</v>
      </c>
    </row>
    <row r="452" spans="1:8" ht="31.5" outlineLevel="2" x14ac:dyDescent="0.2">
      <c r="A452" s="45" t="s">
        <v>482</v>
      </c>
      <c r="B452" s="45" t="s">
        <v>476</v>
      </c>
      <c r="C452" s="45" t="s">
        <v>49</v>
      </c>
      <c r="D452" s="45"/>
      <c r="E452" s="10" t="s">
        <v>50</v>
      </c>
      <c r="F452" s="6">
        <f t="shared" ref="F452:G455" si="236">F453</f>
        <v>74.099999999999994</v>
      </c>
      <c r="G452" s="6">
        <f t="shared" si="236"/>
        <v>74.099999999999994</v>
      </c>
      <c r="H452" s="6">
        <f t="shared" ref="H452:H455" si="237">H453</f>
        <v>74.099999999999994</v>
      </c>
    </row>
    <row r="453" spans="1:8" ht="47.25" outlineLevel="3" x14ac:dyDescent="0.2">
      <c r="A453" s="45" t="s">
        <v>482</v>
      </c>
      <c r="B453" s="45" t="s">
        <v>476</v>
      </c>
      <c r="C453" s="45" t="s">
        <v>98</v>
      </c>
      <c r="D453" s="45"/>
      <c r="E453" s="10" t="s">
        <v>99</v>
      </c>
      <c r="F453" s="6">
        <f t="shared" si="236"/>
        <v>74.099999999999994</v>
      </c>
      <c r="G453" s="6">
        <f t="shared" si="236"/>
        <v>74.099999999999994</v>
      </c>
      <c r="H453" s="6">
        <f t="shared" si="237"/>
        <v>74.099999999999994</v>
      </c>
    </row>
    <row r="454" spans="1:8" ht="31.5" outlineLevel="4" x14ac:dyDescent="0.2">
      <c r="A454" s="45" t="s">
        <v>482</v>
      </c>
      <c r="B454" s="45" t="s">
        <v>476</v>
      </c>
      <c r="C454" s="45" t="s">
        <v>100</v>
      </c>
      <c r="D454" s="45"/>
      <c r="E454" s="10" t="s">
        <v>35</v>
      </c>
      <c r="F454" s="6">
        <f t="shared" si="236"/>
        <v>74.099999999999994</v>
      </c>
      <c r="G454" s="6">
        <f t="shared" si="236"/>
        <v>74.099999999999994</v>
      </c>
      <c r="H454" s="6">
        <f t="shared" si="237"/>
        <v>74.099999999999994</v>
      </c>
    </row>
    <row r="455" spans="1:8" ht="15.75" outlineLevel="5" x14ac:dyDescent="0.2">
      <c r="A455" s="45" t="s">
        <v>482</v>
      </c>
      <c r="B455" s="45" t="s">
        <v>476</v>
      </c>
      <c r="C455" s="45" t="s">
        <v>101</v>
      </c>
      <c r="D455" s="45"/>
      <c r="E455" s="10" t="s">
        <v>102</v>
      </c>
      <c r="F455" s="6">
        <f t="shared" si="236"/>
        <v>74.099999999999994</v>
      </c>
      <c r="G455" s="6">
        <f t="shared" si="236"/>
        <v>74.099999999999994</v>
      </c>
      <c r="H455" s="6">
        <f t="shared" si="237"/>
        <v>74.099999999999994</v>
      </c>
    </row>
    <row r="456" spans="1:8" ht="15.75" outlineLevel="7" x14ac:dyDescent="0.2">
      <c r="A456" s="46" t="s">
        <v>482</v>
      </c>
      <c r="B456" s="46" t="s">
        <v>476</v>
      </c>
      <c r="C456" s="46" t="s">
        <v>101</v>
      </c>
      <c r="D456" s="46" t="s">
        <v>7</v>
      </c>
      <c r="E456" s="11" t="s">
        <v>8</v>
      </c>
      <c r="F456" s="7">
        <v>74.099999999999994</v>
      </c>
      <c r="G456" s="7">
        <v>74.099999999999994</v>
      </c>
      <c r="H456" s="7">
        <v>74.099999999999994</v>
      </c>
    </row>
    <row r="457" spans="1:8" ht="31.5" outlineLevel="2" x14ac:dyDescent="0.2">
      <c r="A457" s="45" t="s">
        <v>482</v>
      </c>
      <c r="B457" s="45" t="s">
        <v>476</v>
      </c>
      <c r="C457" s="45" t="s">
        <v>30</v>
      </c>
      <c r="D457" s="45"/>
      <c r="E457" s="10" t="s">
        <v>31</v>
      </c>
      <c r="F457" s="6">
        <f t="shared" ref="F457:H457" si="238">F458+F462</f>
        <v>308.8</v>
      </c>
      <c r="G457" s="6">
        <f t="shared" si="238"/>
        <v>308.8</v>
      </c>
      <c r="H457" s="6">
        <f t="shared" si="238"/>
        <v>308.8</v>
      </c>
    </row>
    <row r="458" spans="1:8" ht="15.75" outlineLevel="3" x14ac:dyDescent="0.2">
      <c r="A458" s="45" t="s">
        <v>482</v>
      </c>
      <c r="B458" s="45" t="s">
        <v>476</v>
      </c>
      <c r="C458" s="45" t="s">
        <v>71</v>
      </c>
      <c r="D458" s="45"/>
      <c r="E458" s="10" t="s">
        <v>72</v>
      </c>
      <c r="F458" s="6">
        <f t="shared" ref="F458:F460" si="239">F459</f>
        <v>228.8</v>
      </c>
      <c r="G458" s="6">
        <f t="shared" ref="G458:G460" si="240">G459</f>
        <v>228.8</v>
      </c>
      <c r="H458" s="6">
        <f>H459</f>
        <v>228.8</v>
      </c>
    </row>
    <row r="459" spans="1:8" ht="30" customHeight="1" outlineLevel="4" x14ac:dyDescent="0.2">
      <c r="A459" s="45" t="s">
        <v>482</v>
      </c>
      <c r="B459" s="45" t="s">
        <v>476</v>
      </c>
      <c r="C459" s="45" t="s">
        <v>73</v>
      </c>
      <c r="D459" s="45"/>
      <c r="E459" s="10" t="s">
        <v>74</v>
      </c>
      <c r="F459" s="6">
        <f t="shared" si="239"/>
        <v>228.8</v>
      </c>
      <c r="G459" s="6">
        <f t="shared" si="240"/>
        <v>228.8</v>
      </c>
      <c r="H459" s="6">
        <f t="shared" ref="H459:H460" si="241">H460</f>
        <v>228.8</v>
      </c>
    </row>
    <row r="460" spans="1:8" ht="15.75" outlineLevel="5" x14ac:dyDescent="0.2">
      <c r="A460" s="45" t="s">
        <v>482</v>
      </c>
      <c r="B460" s="45" t="s">
        <v>476</v>
      </c>
      <c r="C460" s="45" t="s">
        <v>75</v>
      </c>
      <c r="D460" s="45"/>
      <c r="E460" s="10" t="s">
        <v>76</v>
      </c>
      <c r="F460" s="6">
        <f t="shared" si="239"/>
        <v>228.8</v>
      </c>
      <c r="G460" s="6">
        <f t="shared" si="240"/>
        <v>228.8</v>
      </c>
      <c r="H460" s="6">
        <f t="shared" si="241"/>
        <v>228.8</v>
      </c>
    </row>
    <row r="461" spans="1:8" ht="15.75" outlineLevel="7" x14ac:dyDescent="0.2">
      <c r="A461" s="46" t="s">
        <v>482</v>
      </c>
      <c r="B461" s="46" t="s">
        <v>476</v>
      </c>
      <c r="C461" s="46" t="s">
        <v>75</v>
      </c>
      <c r="D461" s="46" t="s">
        <v>7</v>
      </c>
      <c r="E461" s="11" t="s">
        <v>8</v>
      </c>
      <c r="F461" s="7">
        <v>228.8</v>
      </c>
      <c r="G461" s="7">
        <v>228.8</v>
      </c>
      <c r="H461" s="7">
        <v>228.8</v>
      </c>
    </row>
    <row r="462" spans="1:8" ht="32.25" customHeight="1" outlineLevel="3" x14ac:dyDescent="0.2">
      <c r="A462" s="45" t="s">
        <v>482</v>
      </c>
      <c r="B462" s="45" t="s">
        <v>476</v>
      </c>
      <c r="C462" s="45" t="s">
        <v>32</v>
      </c>
      <c r="D462" s="45"/>
      <c r="E462" s="10" t="s">
        <v>33</v>
      </c>
      <c r="F462" s="6">
        <f t="shared" ref="F462:G462" si="242">F463</f>
        <v>80</v>
      </c>
      <c r="G462" s="6">
        <f t="shared" si="242"/>
        <v>80</v>
      </c>
      <c r="H462" s="6">
        <f>H463</f>
        <v>80</v>
      </c>
    </row>
    <row r="463" spans="1:8" ht="31.5" outlineLevel="4" x14ac:dyDescent="0.2">
      <c r="A463" s="45" t="s">
        <v>482</v>
      </c>
      <c r="B463" s="45" t="s">
        <v>476</v>
      </c>
      <c r="C463" s="45" t="s">
        <v>85</v>
      </c>
      <c r="D463" s="45"/>
      <c r="E463" s="10" t="s">
        <v>86</v>
      </c>
      <c r="F463" s="6">
        <f t="shared" ref="F463:G463" si="243">F464+F466</f>
        <v>80</v>
      </c>
      <c r="G463" s="6">
        <f t="shared" si="243"/>
        <v>80</v>
      </c>
      <c r="H463" s="6">
        <f t="shared" ref="H463" si="244">H464+H466</f>
        <v>80</v>
      </c>
    </row>
    <row r="464" spans="1:8" ht="15.75" outlineLevel="5" x14ac:dyDescent="0.2">
      <c r="A464" s="45" t="s">
        <v>482</v>
      </c>
      <c r="B464" s="45" t="s">
        <v>476</v>
      </c>
      <c r="C464" s="45" t="s">
        <v>87</v>
      </c>
      <c r="D464" s="45"/>
      <c r="E464" s="10" t="s">
        <v>88</v>
      </c>
      <c r="F464" s="6">
        <f t="shared" ref="F464:G464" si="245">F465</f>
        <v>30</v>
      </c>
      <c r="G464" s="6">
        <f t="shared" si="245"/>
        <v>30</v>
      </c>
      <c r="H464" s="6">
        <f>H465</f>
        <v>30</v>
      </c>
    </row>
    <row r="465" spans="1:8" ht="31.5" outlineLevel="7" x14ac:dyDescent="0.2">
      <c r="A465" s="46" t="s">
        <v>482</v>
      </c>
      <c r="B465" s="46" t="s">
        <v>476</v>
      </c>
      <c r="C465" s="46" t="s">
        <v>87</v>
      </c>
      <c r="D465" s="46" t="s">
        <v>65</v>
      </c>
      <c r="E465" s="11" t="s">
        <v>66</v>
      </c>
      <c r="F465" s="7">
        <v>30</v>
      </c>
      <c r="G465" s="7">
        <v>30</v>
      </c>
      <c r="H465" s="7">
        <v>30</v>
      </c>
    </row>
    <row r="466" spans="1:8" ht="15.75" outlineLevel="5" x14ac:dyDescent="0.2">
      <c r="A466" s="45" t="s">
        <v>482</v>
      </c>
      <c r="B466" s="45" t="s">
        <v>476</v>
      </c>
      <c r="C466" s="45" t="s">
        <v>229</v>
      </c>
      <c r="D466" s="45"/>
      <c r="E466" s="10" t="s">
        <v>230</v>
      </c>
      <c r="F466" s="6">
        <f t="shared" ref="F466:G466" si="246">F467</f>
        <v>50</v>
      </c>
      <c r="G466" s="6">
        <f t="shared" si="246"/>
        <v>50</v>
      </c>
      <c r="H466" s="6">
        <f>H467</f>
        <v>50</v>
      </c>
    </row>
    <row r="467" spans="1:8" ht="31.5" outlineLevel="7" x14ac:dyDescent="0.2">
      <c r="A467" s="46" t="s">
        <v>482</v>
      </c>
      <c r="B467" s="46" t="s">
        <v>476</v>
      </c>
      <c r="C467" s="46" t="s">
        <v>229</v>
      </c>
      <c r="D467" s="46" t="s">
        <v>65</v>
      </c>
      <c r="E467" s="11" t="s">
        <v>66</v>
      </c>
      <c r="F467" s="7">
        <v>50</v>
      </c>
      <c r="G467" s="7">
        <v>50</v>
      </c>
      <c r="H467" s="7">
        <v>50</v>
      </c>
    </row>
    <row r="468" spans="1:8" ht="15.75" outlineLevel="7" x14ac:dyDescent="0.2">
      <c r="A468" s="43" t="s">
        <v>482</v>
      </c>
      <c r="B468" s="43" t="s">
        <v>528</v>
      </c>
      <c r="C468" s="43"/>
      <c r="D468" s="43"/>
      <c r="E468" s="21" t="s">
        <v>529</v>
      </c>
      <c r="F468" s="6">
        <f>F469</f>
        <v>53.2</v>
      </c>
      <c r="G468" s="6">
        <f t="shared" ref="G468:H472" si="247">G469</f>
        <v>53.2</v>
      </c>
      <c r="H468" s="6">
        <f t="shared" si="247"/>
        <v>53.2</v>
      </c>
    </row>
    <row r="469" spans="1:8" ht="31.5" outlineLevel="7" x14ac:dyDescent="0.2">
      <c r="A469" s="43" t="s">
        <v>482</v>
      </c>
      <c r="B469" s="43" t="s">
        <v>528</v>
      </c>
      <c r="C469" s="43" t="s">
        <v>157</v>
      </c>
      <c r="D469" s="43"/>
      <c r="E469" s="21" t="s">
        <v>158</v>
      </c>
      <c r="F469" s="6">
        <f>F470</f>
        <v>53.2</v>
      </c>
      <c r="G469" s="6">
        <f t="shared" si="247"/>
        <v>53.2</v>
      </c>
      <c r="H469" s="6">
        <f t="shared" si="247"/>
        <v>53.2</v>
      </c>
    </row>
    <row r="470" spans="1:8" ht="15.75" outlineLevel="7" x14ac:dyDescent="0.2">
      <c r="A470" s="43" t="s">
        <v>482</v>
      </c>
      <c r="B470" s="43" t="s">
        <v>528</v>
      </c>
      <c r="C470" s="43" t="s">
        <v>340</v>
      </c>
      <c r="D470" s="43"/>
      <c r="E470" s="21" t="s">
        <v>341</v>
      </c>
      <c r="F470" s="6">
        <f>F471</f>
        <v>53.2</v>
      </c>
      <c r="G470" s="6">
        <f t="shared" si="247"/>
        <v>53.2</v>
      </c>
      <c r="H470" s="6">
        <f t="shared" si="247"/>
        <v>53.2</v>
      </c>
    </row>
    <row r="471" spans="1:8" ht="31.5" outlineLevel="7" x14ac:dyDescent="0.2">
      <c r="A471" s="43" t="s">
        <v>482</v>
      </c>
      <c r="B471" s="43" t="s">
        <v>528</v>
      </c>
      <c r="C471" s="43" t="s">
        <v>646</v>
      </c>
      <c r="D471" s="43"/>
      <c r="E471" s="21" t="s">
        <v>648</v>
      </c>
      <c r="F471" s="6">
        <f>F472</f>
        <v>53.2</v>
      </c>
      <c r="G471" s="6">
        <f t="shared" si="247"/>
        <v>53.2</v>
      </c>
      <c r="H471" s="6">
        <f t="shared" si="247"/>
        <v>53.2</v>
      </c>
    </row>
    <row r="472" spans="1:8" ht="31.5" outlineLevel="7" x14ac:dyDescent="0.2">
      <c r="A472" s="43" t="s">
        <v>482</v>
      </c>
      <c r="B472" s="43" t="s">
        <v>528</v>
      </c>
      <c r="C472" s="43" t="s">
        <v>645</v>
      </c>
      <c r="D472" s="43"/>
      <c r="E472" s="21" t="s">
        <v>739</v>
      </c>
      <c r="F472" s="6">
        <f>F473</f>
        <v>53.2</v>
      </c>
      <c r="G472" s="6">
        <f t="shared" si="247"/>
        <v>53.2</v>
      </c>
      <c r="H472" s="6">
        <f t="shared" si="247"/>
        <v>53.2</v>
      </c>
    </row>
    <row r="473" spans="1:8" ht="31.5" outlineLevel="7" x14ac:dyDescent="0.2">
      <c r="A473" s="44" t="s">
        <v>482</v>
      </c>
      <c r="B473" s="44" t="s">
        <v>528</v>
      </c>
      <c r="C473" s="44" t="s">
        <v>645</v>
      </c>
      <c r="D473" s="46" t="s">
        <v>65</v>
      </c>
      <c r="E473" s="11" t="s">
        <v>66</v>
      </c>
      <c r="F473" s="7">
        <v>53.2</v>
      </c>
      <c r="G473" s="7">
        <v>53.2</v>
      </c>
      <c r="H473" s="7">
        <v>53.2</v>
      </c>
    </row>
    <row r="474" spans="1:8" ht="15.75" outlineLevel="1" x14ac:dyDescent="0.2">
      <c r="A474" s="45" t="s">
        <v>482</v>
      </c>
      <c r="B474" s="45" t="s">
        <v>530</v>
      </c>
      <c r="C474" s="45"/>
      <c r="D474" s="45"/>
      <c r="E474" s="10" t="s">
        <v>531</v>
      </c>
      <c r="F474" s="6">
        <f t="shared" ref="F474:F478" si="248">F475</f>
        <v>12191.5</v>
      </c>
      <c r="G474" s="6">
        <f t="shared" ref="G474:G478" si="249">G475</f>
        <v>12191.5</v>
      </c>
      <c r="H474" s="6">
        <f t="shared" ref="H474:H478" si="250">H475</f>
        <v>12191.5</v>
      </c>
    </row>
    <row r="475" spans="1:8" ht="31.5" outlineLevel="2" x14ac:dyDescent="0.2">
      <c r="A475" s="45" t="s">
        <v>482</v>
      </c>
      <c r="B475" s="45" t="s">
        <v>530</v>
      </c>
      <c r="C475" s="45" t="s">
        <v>30</v>
      </c>
      <c r="D475" s="45"/>
      <c r="E475" s="10" t="s">
        <v>31</v>
      </c>
      <c r="F475" s="6">
        <f t="shared" si="248"/>
        <v>12191.5</v>
      </c>
      <c r="G475" s="6">
        <f t="shared" si="249"/>
        <v>12191.5</v>
      </c>
      <c r="H475" s="6">
        <f t="shared" si="250"/>
        <v>12191.5</v>
      </c>
    </row>
    <row r="476" spans="1:8" ht="32.25" customHeight="1" outlineLevel="3" x14ac:dyDescent="0.2">
      <c r="A476" s="45" t="s">
        <v>482</v>
      </c>
      <c r="B476" s="45" t="s">
        <v>530</v>
      </c>
      <c r="C476" s="45" t="s">
        <v>32</v>
      </c>
      <c r="D476" s="45"/>
      <c r="E476" s="10" t="s">
        <v>33</v>
      </c>
      <c r="F476" s="6">
        <f t="shared" si="248"/>
        <v>12191.5</v>
      </c>
      <c r="G476" s="6">
        <f t="shared" si="249"/>
        <v>12191.5</v>
      </c>
      <c r="H476" s="6">
        <f t="shared" si="250"/>
        <v>12191.5</v>
      </c>
    </row>
    <row r="477" spans="1:8" ht="31.5" outlineLevel="4" x14ac:dyDescent="0.2">
      <c r="A477" s="45" t="s">
        <v>482</v>
      </c>
      <c r="B477" s="45" t="s">
        <v>530</v>
      </c>
      <c r="C477" s="45" t="s">
        <v>85</v>
      </c>
      <c r="D477" s="45"/>
      <c r="E477" s="10" t="s">
        <v>86</v>
      </c>
      <c r="F477" s="6">
        <f t="shared" si="248"/>
        <v>12191.5</v>
      </c>
      <c r="G477" s="6">
        <f t="shared" si="249"/>
        <v>12191.5</v>
      </c>
      <c r="H477" s="6">
        <f t="shared" si="250"/>
        <v>12191.5</v>
      </c>
    </row>
    <row r="478" spans="1:8" ht="15.75" outlineLevel="5" x14ac:dyDescent="0.2">
      <c r="A478" s="45" t="s">
        <v>482</v>
      </c>
      <c r="B478" s="45" t="s">
        <v>530</v>
      </c>
      <c r="C478" s="45" t="s">
        <v>229</v>
      </c>
      <c r="D478" s="45"/>
      <c r="E478" s="10" t="s">
        <v>230</v>
      </c>
      <c r="F478" s="6">
        <f t="shared" si="248"/>
        <v>12191.5</v>
      </c>
      <c r="G478" s="6">
        <f t="shared" si="249"/>
        <v>12191.5</v>
      </c>
      <c r="H478" s="6">
        <f t="shared" si="250"/>
        <v>12191.5</v>
      </c>
    </row>
    <row r="479" spans="1:8" ht="31.5" outlineLevel="7" x14ac:dyDescent="0.2">
      <c r="A479" s="46" t="s">
        <v>482</v>
      </c>
      <c r="B479" s="46" t="s">
        <v>530</v>
      </c>
      <c r="C479" s="46" t="s">
        <v>229</v>
      </c>
      <c r="D479" s="46" t="s">
        <v>65</v>
      </c>
      <c r="E479" s="11" t="s">
        <v>66</v>
      </c>
      <c r="F479" s="7">
        <v>12191.5</v>
      </c>
      <c r="G479" s="7">
        <v>12191.5</v>
      </c>
      <c r="H479" s="7">
        <v>12191.5</v>
      </c>
    </row>
    <row r="480" spans="1:8" ht="15.75" outlineLevel="7" x14ac:dyDescent="0.2">
      <c r="A480" s="45" t="s">
        <v>482</v>
      </c>
      <c r="B480" s="45" t="s">
        <v>532</v>
      </c>
      <c r="C480" s="45"/>
      <c r="D480" s="45"/>
      <c r="E480" s="10" t="s">
        <v>533</v>
      </c>
      <c r="F480" s="6">
        <f>F481</f>
        <v>150</v>
      </c>
      <c r="G480" s="6">
        <f t="shared" ref="G480:H480" si="251">G481</f>
        <v>150</v>
      </c>
      <c r="H480" s="6">
        <f t="shared" si="251"/>
        <v>150</v>
      </c>
    </row>
    <row r="481" spans="1:8" ht="15.75" outlineLevel="1" x14ac:dyDescent="0.2">
      <c r="A481" s="45" t="s">
        <v>482</v>
      </c>
      <c r="B481" s="45" t="s">
        <v>534</v>
      </c>
      <c r="C481" s="45"/>
      <c r="D481" s="45"/>
      <c r="E481" s="10" t="s">
        <v>535</v>
      </c>
      <c r="F481" s="6">
        <f t="shared" ref="F481:F485" si="252">F482</f>
        <v>150</v>
      </c>
      <c r="G481" s="6">
        <f t="shared" ref="G481:G485" si="253">G482</f>
        <v>150</v>
      </c>
      <c r="H481" s="6">
        <f t="shared" ref="H481:H485" si="254">H482</f>
        <v>150</v>
      </c>
    </row>
    <row r="482" spans="1:8" ht="31.5" outlineLevel="2" x14ac:dyDescent="0.2">
      <c r="A482" s="45" t="s">
        <v>482</v>
      </c>
      <c r="B482" s="45" t="s">
        <v>534</v>
      </c>
      <c r="C482" s="45" t="s">
        <v>157</v>
      </c>
      <c r="D482" s="45"/>
      <c r="E482" s="10" t="s">
        <v>158</v>
      </c>
      <c r="F482" s="6">
        <f t="shared" si="252"/>
        <v>150</v>
      </c>
      <c r="G482" s="6">
        <f t="shared" si="253"/>
        <v>150</v>
      </c>
      <c r="H482" s="6">
        <f t="shared" si="254"/>
        <v>150</v>
      </c>
    </row>
    <row r="483" spans="1:8" ht="15.75" outlineLevel="3" x14ac:dyDescent="0.2">
      <c r="A483" s="45" t="s">
        <v>482</v>
      </c>
      <c r="B483" s="45" t="s">
        <v>534</v>
      </c>
      <c r="C483" s="45" t="s">
        <v>231</v>
      </c>
      <c r="D483" s="45"/>
      <c r="E483" s="10" t="s">
        <v>232</v>
      </c>
      <c r="F483" s="6">
        <f t="shared" si="252"/>
        <v>150</v>
      </c>
      <c r="G483" s="6">
        <f t="shared" si="253"/>
        <v>150</v>
      </c>
      <c r="H483" s="6">
        <f t="shared" si="254"/>
        <v>150</v>
      </c>
    </row>
    <row r="484" spans="1:8" ht="31.5" outlineLevel="4" x14ac:dyDescent="0.2">
      <c r="A484" s="45" t="s">
        <v>482</v>
      </c>
      <c r="B484" s="45" t="s">
        <v>534</v>
      </c>
      <c r="C484" s="45" t="s">
        <v>233</v>
      </c>
      <c r="D484" s="45"/>
      <c r="E484" s="10" t="s">
        <v>431</v>
      </c>
      <c r="F484" s="6">
        <f t="shared" si="252"/>
        <v>150</v>
      </c>
      <c r="G484" s="6">
        <f t="shared" si="253"/>
        <v>150</v>
      </c>
      <c r="H484" s="6">
        <f t="shared" si="254"/>
        <v>150</v>
      </c>
    </row>
    <row r="485" spans="1:8" ht="15.75" outlineLevel="5" x14ac:dyDescent="0.2">
      <c r="A485" s="45" t="s">
        <v>482</v>
      </c>
      <c r="B485" s="45" t="s">
        <v>534</v>
      </c>
      <c r="C485" s="45" t="s">
        <v>234</v>
      </c>
      <c r="D485" s="45"/>
      <c r="E485" s="10" t="s">
        <v>10</v>
      </c>
      <c r="F485" s="6">
        <f t="shared" si="252"/>
        <v>150</v>
      </c>
      <c r="G485" s="6">
        <f t="shared" si="253"/>
        <v>150</v>
      </c>
      <c r="H485" s="6">
        <f t="shared" si="254"/>
        <v>150</v>
      </c>
    </row>
    <row r="486" spans="1:8" ht="15.75" outlineLevel="7" x14ac:dyDescent="0.2">
      <c r="A486" s="46" t="s">
        <v>482</v>
      </c>
      <c r="B486" s="46" t="s">
        <v>534</v>
      </c>
      <c r="C486" s="46" t="s">
        <v>234</v>
      </c>
      <c r="D486" s="46" t="s">
        <v>7</v>
      </c>
      <c r="E486" s="11" t="s">
        <v>8</v>
      </c>
      <c r="F486" s="7">
        <v>150</v>
      </c>
      <c r="G486" s="7">
        <v>150</v>
      </c>
      <c r="H486" s="7">
        <v>150</v>
      </c>
    </row>
    <row r="487" spans="1:8" ht="15.75" outlineLevel="7" x14ac:dyDescent="0.2">
      <c r="A487" s="45" t="s">
        <v>482</v>
      </c>
      <c r="B487" s="45" t="s">
        <v>536</v>
      </c>
      <c r="C487" s="46"/>
      <c r="D487" s="46"/>
      <c r="E487" s="53" t="s">
        <v>537</v>
      </c>
      <c r="F487" s="6">
        <f>F488+F506+F500+F494</f>
        <v>45213.712</v>
      </c>
      <c r="G487" s="6">
        <f t="shared" ref="G487:H487" si="255">G488+G506+G500+G494</f>
        <v>41200.712</v>
      </c>
      <c r="H487" s="6">
        <f t="shared" si="255"/>
        <v>29317</v>
      </c>
    </row>
    <row r="488" spans="1:8" ht="15.75" outlineLevel="1" x14ac:dyDescent="0.2">
      <c r="A488" s="45" t="s">
        <v>482</v>
      </c>
      <c r="B488" s="45" t="s">
        <v>538</v>
      </c>
      <c r="C488" s="45"/>
      <c r="D488" s="45"/>
      <c r="E488" s="10" t="s">
        <v>539</v>
      </c>
      <c r="F488" s="6">
        <f t="shared" ref="F488:F492" si="256">F489</f>
        <v>14289.1</v>
      </c>
      <c r="G488" s="6">
        <f t="shared" ref="G488:G492" si="257">G489</f>
        <v>14289.1</v>
      </c>
      <c r="H488" s="6">
        <f t="shared" ref="H488:H492" si="258">H489</f>
        <v>14289.1</v>
      </c>
    </row>
    <row r="489" spans="1:8" ht="31.5" outlineLevel="2" x14ac:dyDescent="0.2">
      <c r="A489" s="45" t="s">
        <v>482</v>
      </c>
      <c r="B489" s="45" t="s">
        <v>538</v>
      </c>
      <c r="C489" s="45" t="s">
        <v>30</v>
      </c>
      <c r="D489" s="45"/>
      <c r="E489" s="10" t="s">
        <v>31</v>
      </c>
      <c r="F489" s="6">
        <f t="shared" si="256"/>
        <v>14289.1</v>
      </c>
      <c r="G489" s="6">
        <f t="shared" si="257"/>
        <v>14289.1</v>
      </c>
      <c r="H489" s="6">
        <f t="shared" si="258"/>
        <v>14289.1</v>
      </c>
    </row>
    <row r="490" spans="1:8" ht="30.75" customHeight="1" outlineLevel="3" x14ac:dyDescent="0.2">
      <c r="A490" s="45" t="s">
        <v>482</v>
      </c>
      <c r="B490" s="45" t="s">
        <v>538</v>
      </c>
      <c r="C490" s="45" t="s">
        <v>32</v>
      </c>
      <c r="D490" s="45"/>
      <c r="E490" s="10" t="s">
        <v>33</v>
      </c>
      <c r="F490" s="6">
        <f t="shared" si="256"/>
        <v>14289.1</v>
      </c>
      <c r="G490" s="6">
        <f t="shared" si="257"/>
        <v>14289.1</v>
      </c>
      <c r="H490" s="6">
        <f t="shared" si="258"/>
        <v>14289.1</v>
      </c>
    </row>
    <row r="491" spans="1:8" ht="31.5" outlineLevel="4" x14ac:dyDescent="0.2">
      <c r="A491" s="45" t="s">
        <v>482</v>
      </c>
      <c r="B491" s="45" t="s">
        <v>538</v>
      </c>
      <c r="C491" s="45" t="s">
        <v>34</v>
      </c>
      <c r="D491" s="45"/>
      <c r="E491" s="10" t="s">
        <v>35</v>
      </c>
      <c r="F491" s="6">
        <f t="shared" si="256"/>
        <v>14289.1</v>
      </c>
      <c r="G491" s="6">
        <f t="shared" si="257"/>
        <v>14289.1</v>
      </c>
      <c r="H491" s="6">
        <f t="shared" si="258"/>
        <v>14289.1</v>
      </c>
    </row>
    <row r="492" spans="1:8" ht="31.5" outlineLevel="5" x14ac:dyDescent="0.2">
      <c r="A492" s="45" t="s">
        <v>482</v>
      </c>
      <c r="B492" s="45" t="s">
        <v>538</v>
      </c>
      <c r="C492" s="45" t="s">
        <v>235</v>
      </c>
      <c r="D492" s="45"/>
      <c r="E492" s="10" t="s">
        <v>458</v>
      </c>
      <c r="F492" s="6">
        <f t="shared" si="256"/>
        <v>14289.1</v>
      </c>
      <c r="G492" s="6">
        <f t="shared" si="257"/>
        <v>14289.1</v>
      </c>
      <c r="H492" s="6">
        <f t="shared" si="258"/>
        <v>14289.1</v>
      </c>
    </row>
    <row r="493" spans="1:8" ht="15.75" outlineLevel="7" x14ac:dyDescent="0.2">
      <c r="A493" s="46" t="s">
        <v>482</v>
      </c>
      <c r="B493" s="46" t="s">
        <v>538</v>
      </c>
      <c r="C493" s="46" t="s">
        <v>235</v>
      </c>
      <c r="D493" s="46" t="s">
        <v>19</v>
      </c>
      <c r="E493" s="11" t="s">
        <v>20</v>
      </c>
      <c r="F493" s="7">
        <v>14289.1</v>
      </c>
      <c r="G493" s="7">
        <v>14289.1</v>
      </c>
      <c r="H493" s="7">
        <v>14289.1</v>
      </c>
    </row>
    <row r="494" spans="1:8" ht="15.75" outlineLevel="7" x14ac:dyDescent="0.2">
      <c r="A494" s="45" t="s">
        <v>482</v>
      </c>
      <c r="B494" s="45" t="s">
        <v>540</v>
      </c>
      <c r="C494" s="45"/>
      <c r="D494" s="45"/>
      <c r="E494" s="10" t="s">
        <v>541</v>
      </c>
      <c r="F494" s="6">
        <f>F495</f>
        <v>11883.712</v>
      </c>
      <c r="G494" s="6">
        <f t="shared" ref="G494" si="259">G495</f>
        <v>11883.712</v>
      </c>
      <c r="H494" s="6"/>
    </row>
    <row r="495" spans="1:8" ht="31.5" outlineLevel="7" x14ac:dyDescent="0.2">
      <c r="A495" s="43" t="s">
        <v>482</v>
      </c>
      <c r="B495" s="43" t="s">
        <v>540</v>
      </c>
      <c r="C495" s="45" t="s">
        <v>131</v>
      </c>
      <c r="D495" s="45"/>
      <c r="E495" s="10" t="s">
        <v>132</v>
      </c>
      <c r="F495" s="6">
        <f>F496</f>
        <v>11883.712</v>
      </c>
      <c r="G495" s="6">
        <f t="shared" ref="G495:G498" si="260">G496</f>
        <v>11883.712</v>
      </c>
      <c r="H495" s="6"/>
    </row>
    <row r="496" spans="1:8" ht="31.5" outlineLevel="7" x14ac:dyDescent="0.2">
      <c r="A496" s="43" t="s">
        <v>482</v>
      </c>
      <c r="B496" s="43" t="s">
        <v>540</v>
      </c>
      <c r="C496" s="43" t="s">
        <v>144</v>
      </c>
      <c r="D496" s="43"/>
      <c r="E496" s="21" t="s">
        <v>145</v>
      </c>
      <c r="F496" s="6">
        <f>F497</f>
        <v>11883.712</v>
      </c>
      <c r="G496" s="6">
        <f t="shared" si="260"/>
        <v>11883.712</v>
      </c>
      <c r="H496" s="6"/>
    </row>
    <row r="497" spans="1:8" ht="31.5" outlineLevel="7" x14ac:dyDescent="0.2">
      <c r="A497" s="43" t="s">
        <v>482</v>
      </c>
      <c r="B497" s="43" t="s">
        <v>540</v>
      </c>
      <c r="C497" s="43" t="s">
        <v>146</v>
      </c>
      <c r="D497" s="43"/>
      <c r="E497" s="21" t="s">
        <v>86</v>
      </c>
      <c r="F497" s="6">
        <f>F498</f>
        <v>11883.712</v>
      </c>
      <c r="G497" s="6">
        <f t="shared" si="260"/>
        <v>11883.712</v>
      </c>
      <c r="H497" s="6"/>
    </row>
    <row r="498" spans="1:8" ht="64.5" customHeight="1" outlineLevel="7" x14ac:dyDescent="0.2">
      <c r="A498" s="43" t="s">
        <v>482</v>
      </c>
      <c r="B498" s="43" t="s">
        <v>540</v>
      </c>
      <c r="C498" s="43" t="s">
        <v>604</v>
      </c>
      <c r="D498" s="43"/>
      <c r="E498" s="73" t="s">
        <v>605</v>
      </c>
      <c r="F498" s="6">
        <f>F499</f>
        <v>11883.712</v>
      </c>
      <c r="G498" s="6">
        <f t="shared" si="260"/>
        <v>11883.712</v>
      </c>
      <c r="H498" s="6"/>
    </row>
    <row r="499" spans="1:8" ht="15.75" outlineLevel="7" x14ac:dyDescent="0.2">
      <c r="A499" s="44" t="s">
        <v>482</v>
      </c>
      <c r="B499" s="44" t="s">
        <v>540</v>
      </c>
      <c r="C499" s="44" t="s">
        <v>604</v>
      </c>
      <c r="D499" s="44" t="s">
        <v>15</v>
      </c>
      <c r="E499" s="22" t="s">
        <v>16</v>
      </c>
      <c r="F499" s="7">
        <v>11883.712</v>
      </c>
      <c r="G499" s="7">
        <v>11883.712</v>
      </c>
      <c r="H499" s="7"/>
    </row>
    <row r="500" spans="1:8" ht="15.75" outlineLevel="1" x14ac:dyDescent="0.2">
      <c r="A500" s="45" t="s">
        <v>482</v>
      </c>
      <c r="B500" s="45" t="s">
        <v>542</v>
      </c>
      <c r="C500" s="45"/>
      <c r="D500" s="45"/>
      <c r="E500" s="10" t="s">
        <v>543</v>
      </c>
      <c r="F500" s="6">
        <f t="shared" ref="F500" si="261">F501</f>
        <v>3000</v>
      </c>
      <c r="G500" s="6">
        <f t="shared" ref="G500:G504" si="262">G501</f>
        <v>3000</v>
      </c>
      <c r="H500" s="6">
        <f t="shared" ref="H500:H504" si="263">H501</f>
        <v>3000</v>
      </c>
    </row>
    <row r="501" spans="1:8" ht="31.5" outlineLevel="2" x14ac:dyDescent="0.2">
      <c r="A501" s="45" t="s">
        <v>482</v>
      </c>
      <c r="B501" s="45" t="s">
        <v>542</v>
      </c>
      <c r="C501" s="45" t="s">
        <v>22</v>
      </c>
      <c r="D501" s="45"/>
      <c r="E501" s="10" t="s">
        <v>23</v>
      </c>
      <c r="F501" s="6">
        <f>F502</f>
        <v>3000</v>
      </c>
      <c r="G501" s="6">
        <f t="shared" si="262"/>
        <v>3000</v>
      </c>
      <c r="H501" s="6">
        <f t="shared" si="263"/>
        <v>3000</v>
      </c>
    </row>
    <row r="502" spans="1:8" ht="15.75" outlineLevel="2" x14ac:dyDescent="0.2">
      <c r="A502" s="45" t="s">
        <v>482</v>
      </c>
      <c r="B502" s="45" t="s">
        <v>542</v>
      </c>
      <c r="C502" s="45" t="s">
        <v>373</v>
      </c>
      <c r="D502" s="45"/>
      <c r="E502" s="10" t="s">
        <v>374</v>
      </c>
      <c r="F502" s="6">
        <f>F503</f>
        <v>3000</v>
      </c>
      <c r="G502" s="6">
        <f t="shared" si="262"/>
        <v>3000</v>
      </c>
      <c r="H502" s="6">
        <f t="shared" si="263"/>
        <v>3000</v>
      </c>
    </row>
    <row r="503" spans="1:8" ht="31.5" outlineLevel="2" x14ac:dyDescent="0.2">
      <c r="A503" s="45" t="s">
        <v>482</v>
      </c>
      <c r="B503" s="45" t="s">
        <v>542</v>
      </c>
      <c r="C503" s="45" t="s">
        <v>375</v>
      </c>
      <c r="D503" s="45"/>
      <c r="E503" s="10" t="s">
        <v>376</v>
      </c>
      <c r="F503" s="6">
        <f>F504</f>
        <v>3000</v>
      </c>
      <c r="G503" s="6">
        <f t="shared" si="262"/>
        <v>3000</v>
      </c>
      <c r="H503" s="6">
        <f t="shared" si="263"/>
        <v>3000</v>
      </c>
    </row>
    <row r="504" spans="1:8" ht="15.75" outlineLevel="2" x14ac:dyDescent="0.2">
      <c r="A504" s="45" t="s">
        <v>482</v>
      </c>
      <c r="B504" s="45" t="s">
        <v>542</v>
      </c>
      <c r="C504" s="45" t="s">
        <v>377</v>
      </c>
      <c r="D504" s="45"/>
      <c r="E504" s="10" t="s">
        <v>947</v>
      </c>
      <c r="F504" s="6">
        <f>F505</f>
        <v>3000</v>
      </c>
      <c r="G504" s="6">
        <f t="shared" si="262"/>
        <v>3000</v>
      </c>
      <c r="H504" s="6">
        <f t="shared" si="263"/>
        <v>3000</v>
      </c>
    </row>
    <row r="505" spans="1:8" ht="15.75" outlineLevel="2" x14ac:dyDescent="0.2">
      <c r="A505" s="46" t="s">
        <v>482</v>
      </c>
      <c r="B505" s="46" t="s">
        <v>542</v>
      </c>
      <c r="C505" s="46" t="s">
        <v>377</v>
      </c>
      <c r="D505" s="46" t="s">
        <v>19</v>
      </c>
      <c r="E505" s="11" t="s">
        <v>20</v>
      </c>
      <c r="F505" s="7">
        <v>3000</v>
      </c>
      <c r="G505" s="7">
        <v>3000</v>
      </c>
      <c r="H505" s="7">
        <v>3000</v>
      </c>
    </row>
    <row r="506" spans="1:8" ht="15.75" outlineLevel="1" x14ac:dyDescent="0.2">
      <c r="A506" s="45" t="s">
        <v>482</v>
      </c>
      <c r="B506" s="45" t="s">
        <v>544</v>
      </c>
      <c r="C506" s="45"/>
      <c r="D506" s="45"/>
      <c r="E506" s="10" t="s">
        <v>545</v>
      </c>
      <c r="F506" s="6">
        <f>F507+F512+F523</f>
        <v>16040.9</v>
      </c>
      <c r="G506" s="6">
        <f>G507+G512+G523</f>
        <v>12027.900000000001</v>
      </c>
      <c r="H506" s="6">
        <f>H507+H512+H523</f>
        <v>12027.900000000001</v>
      </c>
    </row>
    <row r="507" spans="1:8" ht="31.5" outlineLevel="2" x14ac:dyDescent="0.2">
      <c r="A507" s="45" t="s">
        <v>482</v>
      </c>
      <c r="B507" s="45" t="s">
        <v>544</v>
      </c>
      <c r="C507" s="45" t="s">
        <v>131</v>
      </c>
      <c r="D507" s="45"/>
      <c r="E507" s="10" t="s">
        <v>132</v>
      </c>
      <c r="F507" s="6">
        <f>F508</f>
        <v>779.1</v>
      </c>
      <c r="G507" s="6">
        <f t="shared" ref="G507:H507" si="264">G508</f>
        <v>779.1</v>
      </c>
      <c r="H507" s="6">
        <f t="shared" si="264"/>
        <v>779.1</v>
      </c>
    </row>
    <row r="508" spans="1:8" ht="31.5" outlineLevel="3" x14ac:dyDescent="0.2">
      <c r="A508" s="45" t="s">
        <v>482</v>
      </c>
      <c r="B508" s="45" t="s">
        <v>544</v>
      </c>
      <c r="C508" s="45" t="s">
        <v>144</v>
      </c>
      <c r="D508" s="45"/>
      <c r="E508" s="10" t="s">
        <v>145</v>
      </c>
      <c r="F508" s="6">
        <f t="shared" ref="F508:F510" si="265">F509</f>
        <v>779.1</v>
      </c>
      <c r="G508" s="6">
        <f t="shared" ref="G508:G510" si="266">G509</f>
        <v>779.1</v>
      </c>
      <c r="H508" s="6">
        <f t="shared" ref="H508:H510" si="267">H509</f>
        <v>779.1</v>
      </c>
    </row>
    <row r="509" spans="1:8" ht="31.5" outlineLevel="4" x14ac:dyDescent="0.2">
      <c r="A509" s="45" t="s">
        <v>482</v>
      </c>
      <c r="B509" s="45" t="s">
        <v>544</v>
      </c>
      <c r="C509" s="45" t="s">
        <v>146</v>
      </c>
      <c r="D509" s="45"/>
      <c r="E509" s="10" t="s">
        <v>86</v>
      </c>
      <c r="F509" s="6">
        <f t="shared" si="265"/>
        <v>779.1</v>
      </c>
      <c r="G509" s="6">
        <f t="shared" si="266"/>
        <v>779.1</v>
      </c>
      <c r="H509" s="6">
        <f t="shared" si="267"/>
        <v>779.1</v>
      </c>
    </row>
    <row r="510" spans="1:8" ht="31.5" outlineLevel="5" x14ac:dyDescent="0.2">
      <c r="A510" s="45" t="s">
        <v>482</v>
      </c>
      <c r="B510" s="45" t="s">
        <v>544</v>
      </c>
      <c r="C510" s="45" t="s">
        <v>147</v>
      </c>
      <c r="D510" s="45"/>
      <c r="E510" s="10" t="s">
        <v>148</v>
      </c>
      <c r="F510" s="6">
        <f t="shared" si="265"/>
        <v>779.1</v>
      </c>
      <c r="G510" s="6">
        <f t="shared" si="266"/>
        <v>779.1</v>
      </c>
      <c r="H510" s="6">
        <f t="shared" si="267"/>
        <v>779.1</v>
      </c>
    </row>
    <row r="511" spans="1:8" ht="15.75" outlineLevel="7" x14ac:dyDescent="0.2">
      <c r="A511" s="46" t="s">
        <v>482</v>
      </c>
      <c r="B511" s="46" t="s">
        <v>544</v>
      </c>
      <c r="C511" s="46" t="s">
        <v>147</v>
      </c>
      <c r="D511" s="46" t="s">
        <v>15</v>
      </c>
      <c r="E511" s="11" t="s">
        <v>16</v>
      </c>
      <c r="F511" s="7">
        <v>779.1</v>
      </c>
      <c r="G511" s="7">
        <v>779.1</v>
      </c>
      <c r="H511" s="7">
        <v>779.1</v>
      </c>
    </row>
    <row r="512" spans="1:8" ht="31.5" outlineLevel="2" x14ac:dyDescent="0.2">
      <c r="A512" s="45" t="s">
        <v>482</v>
      </c>
      <c r="B512" s="45" t="s">
        <v>544</v>
      </c>
      <c r="C512" s="45" t="s">
        <v>57</v>
      </c>
      <c r="D512" s="45"/>
      <c r="E512" s="10" t="s">
        <v>58</v>
      </c>
      <c r="F512" s="6">
        <f>F513+F519</f>
        <v>4597</v>
      </c>
      <c r="G512" s="6">
        <f>G513+G519</f>
        <v>4184</v>
      </c>
      <c r="H512" s="6">
        <f>H513+H519</f>
        <v>4184</v>
      </c>
    </row>
    <row r="513" spans="1:8" ht="31.5" outlineLevel="3" x14ac:dyDescent="0.2">
      <c r="A513" s="45" t="s">
        <v>482</v>
      </c>
      <c r="B513" s="45" t="s">
        <v>544</v>
      </c>
      <c r="C513" s="45" t="s">
        <v>236</v>
      </c>
      <c r="D513" s="45"/>
      <c r="E513" s="10" t="s">
        <v>237</v>
      </c>
      <c r="F513" s="6">
        <f t="shared" ref="F513:G513" si="268">F514</f>
        <v>2783.9</v>
      </c>
      <c r="G513" s="6">
        <f t="shared" si="268"/>
        <v>2520.9</v>
      </c>
      <c r="H513" s="6">
        <f>H514</f>
        <v>2520.9</v>
      </c>
    </row>
    <row r="514" spans="1:8" ht="15.75" outlineLevel="4" x14ac:dyDescent="0.2">
      <c r="A514" s="45" t="s">
        <v>482</v>
      </c>
      <c r="B514" s="45" t="s">
        <v>544</v>
      </c>
      <c r="C514" s="45" t="s">
        <v>238</v>
      </c>
      <c r="D514" s="45"/>
      <c r="E514" s="10" t="s">
        <v>239</v>
      </c>
      <c r="F514" s="6">
        <f>F515+F517</f>
        <v>2783.9</v>
      </c>
      <c r="G514" s="6">
        <f t="shared" ref="G514:H514" si="269">G515+G517</f>
        <v>2520.9</v>
      </c>
      <c r="H514" s="6">
        <f t="shared" si="269"/>
        <v>2520.9</v>
      </c>
    </row>
    <row r="515" spans="1:8" ht="31.5" outlineLevel="5" x14ac:dyDescent="0.2">
      <c r="A515" s="45" t="s">
        <v>482</v>
      </c>
      <c r="B515" s="45" t="s">
        <v>544</v>
      </c>
      <c r="C515" s="45" t="s">
        <v>240</v>
      </c>
      <c r="D515" s="45"/>
      <c r="E515" s="10" t="s">
        <v>64</v>
      </c>
      <c r="F515" s="6">
        <f t="shared" ref="F515:H515" si="270">F516</f>
        <v>1670.9</v>
      </c>
      <c r="G515" s="6">
        <f t="shared" si="270"/>
        <v>1520.9</v>
      </c>
      <c r="H515" s="6">
        <f t="shared" si="270"/>
        <v>1520.9</v>
      </c>
    </row>
    <row r="516" spans="1:8" ht="31.5" outlineLevel="7" x14ac:dyDescent="0.2">
      <c r="A516" s="46" t="s">
        <v>482</v>
      </c>
      <c r="B516" s="46" t="s">
        <v>544</v>
      </c>
      <c r="C516" s="46" t="s">
        <v>240</v>
      </c>
      <c r="D516" s="46" t="s">
        <v>65</v>
      </c>
      <c r="E516" s="11" t="s">
        <v>66</v>
      </c>
      <c r="F516" s="7">
        <f>1520.9+150</f>
        <v>1670.9</v>
      </c>
      <c r="G516" s="7">
        <v>1520.9</v>
      </c>
      <c r="H516" s="7">
        <v>1520.9</v>
      </c>
    </row>
    <row r="517" spans="1:8" s="59" customFormat="1" ht="15.75" outlineLevel="7" x14ac:dyDescent="0.2">
      <c r="A517" s="45" t="s">
        <v>482</v>
      </c>
      <c r="B517" s="45" t="s">
        <v>544</v>
      </c>
      <c r="C517" s="45" t="s">
        <v>241</v>
      </c>
      <c r="D517" s="45"/>
      <c r="E517" s="10" t="s">
        <v>242</v>
      </c>
      <c r="F517" s="6">
        <f>F518</f>
        <v>1113</v>
      </c>
      <c r="G517" s="6">
        <f t="shared" ref="G517:H517" si="271">G518</f>
        <v>1000</v>
      </c>
      <c r="H517" s="6">
        <f t="shared" si="271"/>
        <v>1000</v>
      </c>
    </row>
    <row r="518" spans="1:8" ht="15.75" outlineLevel="7" x14ac:dyDescent="0.2">
      <c r="A518" s="46" t="s">
        <v>482</v>
      </c>
      <c r="B518" s="46" t="s">
        <v>544</v>
      </c>
      <c r="C518" s="46" t="s">
        <v>241</v>
      </c>
      <c r="D518" s="46" t="s">
        <v>19</v>
      </c>
      <c r="E518" s="11" t="s">
        <v>20</v>
      </c>
      <c r="F518" s="168">
        <v>1113</v>
      </c>
      <c r="G518" s="168">
        <v>1000</v>
      </c>
      <c r="H518" s="168">
        <v>1000</v>
      </c>
    </row>
    <row r="519" spans="1:8" ht="31.5" outlineLevel="3" x14ac:dyDescent="0.2">
      <c r="A519" s="45" t="s">
        <v>482</v>
      </c>
      <c r="B519" s="45" t="s">
        <v>544</v>
      </c>
      <c r="C519" s="45" t="s">
        <v>243</v>
      </c>
      <c r="D519" s="45"/>
      <c r="E519" s="10" t="s">
        <v>244</v>
      </c>
      <c r="F519" s="6">
        <f t="shared" ref="F519:F521" si="272">F520</f>
        <v>1813.1</v>
      </c>
      <c r="G519" s="6">
        <f t="shared" ref="G519:G521" si="273">G520</f>
        <v>1663.1</v>
      </c>
      <c r="H519" s="6">
        <f t="shared" ref="H519:H521" si="274">H520</f>
        <v>1663.1</v>
      </c>
    </row>
    <row r="520" spans="1:8" ht="31.5" outlineLevel="4" x14ac:dyDescent="0.2">
      <c r="A520" s="45" t="s">
        <v>482</v>
      </c>
      <c r="B520" s="45" t="s">
        <v>544</v>
      </c>
      <c r="C520" s="45" t="s">
        <v>245</v>
      </c>
      <c r="D520" s="45"/>
      <c r="E520" s="10" t="s">
        <v>246</v>
      </c>
      <c r="F520" s="6">
        <f t="shared" si="272"/>
        <v>1813.1</v>
      </c>
      <c r="G520" s="6">
        <f t="shared" si="273"/>
        <v>1663.1</v>
      </c>
      <c r="H520" s="6">
        <f t="shared" si="274"/>
        <v>1663.1</v>
      </c>
    </row>
    <row r="521" spans="1:8" ht="31.5" outlineLevel="5" x14ac:dyDescent="0.2">
      <c r="A521" s="45" t="s">
        <v>482</v>
      </c>
      <c r="B521" s="45" t="s">
        <v>544</v>
      </c>
      <c r="C521" s="45" t="s">
        <v>247</v>
      </c>
      <c r="D521" s="45"/>
      <c r="E521" s="10" t="s">
        <v>64</v>
      </c>
      <c r="F521" s="6">
        <f t="shared" si="272"/>
        <v>1813.1</v>
      </c>
      <c r="G521" s="6">
        <f t="shared" si="273"/>
        <v>1663.1</v>
      </c>
      <c r="H521" s="6">
        <f t="shared" si="274"/>
        <v>1663.1</v>
      </c>
    </row>
    <row r="522" spans="1:8" ht="31.5" outlineLevel="7" x14ac:dyDescent="0.2">
      <c r="A522" s="46" t="s">
        <v>482</v>
      </c>
      <c r="B522" s="46" t="s">
        <v>544</v>
      </c>
      <c r="C522" s="46" t="s">
        <v>247</v>
      </c>
      <c r="D522" s="46" t="s">
        <v>65</v>
      </c>
      <c r="E522" s="11" t="s">
        <v>66</v>
      </c>
      <c r="F522" s="17">
        <f>1663.1+150</f>
        <v>1813.1</v>
      </c>
      <c r="G522" s="17">
        <v>1663.1</v>
      </c>
      <c r="H522" s="17">
        <v>1663.1</v>
      </c>
    </row>
    <row r="523" spans="1:8" ht="31.5" outlineLevel="2" x14ac:dyDescent="0.2">
      <c r="A523" s="45" t="s">
        <v>482</v>
      </c>
      <c r="B523" s="45" t="s">
        <v>544</v>
      </c>
      <c r="C523" s="45" t="s">
        <v>22</v>
      </c>
      <c r="D523" s="45"/>
      <c r="E523" s="10" t="s">
        <v>23</v>
      </c>
      <c r="F523" s="6">
        <f t="shared" ref="F523:H523" si="275">F524+F530</f>
        <v>10664.8</v>
      </c>
      <c r="G523" s="6">
        <f t="shared" si="275"/>
        <v>7064.8</v>
      </c>
      <c r="H523" s="6">
        <f t="shared" si="275"/>
        <v>7064.8</v>
      </c>
    </row>
    <row r="524" spans="1:8" ht="31.5" outlineLevel="3" x14ac:dyDescent="0.2">
      <c r="A524" s="45" t="s">
        <v>482</v>
      </c>
      <c r="B524" s="45" t="s">
        <v>544</v>
      </c>
      <c r="C524" s="45" t="s">
        <v>24</v>
      </c>
      <c r="D524" s="45"/>
      <c r="E524" s="10" t="s">
        <v>25</v>
      </c>
      <c r="F524" s="6">
        <f t="shared" ref="F524:G524" si="276">F525</f>
        <v>1564.8000000000002</v>
      </c>
      <c r="G524" s="6">
        <f t="shared" si="276"/>
        <v>1564.8000000000002</v>
      </c>
      <c r="H524" s="6">
        <f>H525</f>
        <v>1564.8000000000002</v>
      </c>
    </row>
    <row r="525" spans="1:8" ht="18.75" customHeight="1" outlineLevel="4" x14ac:dyDescent="0.2">
      <c r="A525" s="45" t="s">
        <v>482</v>
      </c>
      <c r="B525" s="45" t="s">
        <v>544</v>
      </c>
      <c r="C525" s="45" t="s">
        <v>248</v>
      </c>
      <c r="D525" s="45"/>
      <c r="E525" s="10" t="s">
        <v>249</v>
      </c>
      <c r="F525" s="6">
        <f t="shared" ref="F525:H525" si="277">F526+F528</f>
        <v>1564.8000000000002</v>
      </c>
      <c r="G525" s="6">
        <f t="shared" si="277"/>
        <v>1564.8000000000002</v>
      </c>
      <c r="H525" s="6">
        <f t="shared" si="277"/>
        <v>1564.8000000000002</v>
      </c>
    </row>
    <row r="526" spans="1:8" ht="15.75" outlineLevel="5" x14ac:dyDescent="0.2">
      <c r="A526" s="45" t="s">
        <v>482</v>
      </c>
      <c r="B526" s="45" t="s">
        <v>544</v>
      </c>
      <c r="C526" s="45" t="s">
        <v>250</v>
      </c>
      <c r="D526" s="45"/>
      <c r="E526" s="10" t="s">
        <v>251</v>
      </c>
      <c r="F526" s="6">
        <f t="shared" ref="F526:H526" si="278">F527</f>
        <v>11.4</v>
      </c>
      <c r="G526" s="6">
        <f t="shared" si="278"/>
        <v>11.4</v>
      </c>
      <c r="H526" s="6">
        <f t="shared" si="278"/>
        <v>11.4</v>
      </c>
    </row>
    <row r="527" spans="1:8" ht="15.75" outlineLevel="7" x14ac:dyDescent="0.2">
      <c r="A527" s="46" t="s">
        <v>482</v>
      </c>
      <c r="B527" s="46" t="s">
        <v>544</v>
      </c>
      <c r="C527" s="46" t="s">
        <v>250</v>
      </c>
      <c r="D527" s="46" t="s">
        <v>7</v>
      </c>
      <c r="E527" s="11" t="s">
        <v>8</v>
      </c>
      <c r="F527" s="7">
        <v>11.4</v>
      </c>
      <c r="G527" s="7">
        <v>11.4</v>
      </c>
      <c r="H527" s="7">
        <v>11.4</v>
      </c>
    </row>
    <row r="528" spans="1:8" ht="31.5" outlineLevel="5" x14ac:dyDescent="0.2">
      <c r="A528" s="45" t="s">
        <v>482</v>
      </c>
      <c r="B528" s="45" t="s">
        <v>544</v>
      </c>
      <c r="C528" s="45" t="s">
        <v>252</v>
      </c>
      <c r="D528" s="45"/>
      <c r="E528" s="10" t="s">
        <v>253</v>
      </c>
      <c r="F528" s="6">
        <f t="shared" ref="F528:G528" si="279">F529</f>
        <v>1553.4</v>
      </c>
      <c r="G528" s="6">
        <f t="shared" si="279"/>
        <v>1553.4</v>
      </c>
      <c r="H528" s="6">
        <f>H529</f>
        <v>1553.4</v>
      </c>
    </row>
    <row r="529" spans="1:8" ht="15.75" outlineLevel="7" x14ac:dyDescent="0.2">
      <c r="A529" s="46" t="s">
        <v>482</v>
      </c>
      <c r="B529" s="46" t="s">
        <v>544</v>
      </c>
      <c r="C529" s="46" t="s">
        <v>252</v>
      </c>
      <c r="D529" s="46" t="s">
        <v>19</v>
      </c>
      <c r="E529" s="11" t="s">
        <v>20</v>
      </c>
      <c r="F529" s="7">
        <v>1553.4</v>
      </c>
      <c r="G529" s="7">
        <v>1553.4</v>
      </c>
      <c r="H529" s="7">
        <v>1553.4</v>
      </c>
    </row>
    <row r="530" spans="1:8" ht="15.75" outlineLevel="3" x14ac:dyDescent="0.2">
      <c r="A530" s="45" t="s">
        <v>482</v>
      </c>
      <c r="B530" s="45" t="s">
        <v>544</v>
      </c>
      <c r="C530" s="45" t="s">
        <v>254</v>
      </c>
      <c r="D530" s="45"/>
      <c r="E530" s="10" t="s">
        <v>255</v>
      </c>
      <c r="F530" s="6">
        <f t="shared" ref="F530:F532" si="280">F531</f>
        <v>9100</v>
      </c>
      <c r="G530" s="6">
        <f t="shared" ref="G530:G532" si="281">G531</f>
        <v>5500</v>
      </c>
      <c r="H530" s="6">
        <f t="shared" ref="H530:H532" si="282">H531</f>
        <v>5500</v>
      </c>
    </row>
    <row r="531" spans="1:8" ht="31.5" outlineLevel="4" x14ac:dyDescent="0.2">
      <c r="A531" s="45" t="s">
        <v>482</v>
      </c>
      <c r="B531" s="45" t="s">
        <v>544</v>
      </c>
      <c r="C531" s="45" t="s">
        <v>256</v>
      </c>
      <c r="D531" s="45"/>
      <c r="E531" s="10" t="s">
        <v>257</v>
      </c>
      <c r="F531" s="6">
        <f t="shared" si="280"/>
        <v>9100</v>
      </c>
      <c r="G531" s="6">
        <f t="shared" si="281"/>
        <v>5500</v>
      </c>
      <c r="H531" s="6">
        <f t="shared" si="282"/>
        <v>5500</v>
      </c>
    </row>
    <row r="532" spans="1:8" ht="15.75" outlineLevel="5" x14ac:dyDescent="0.2">
      <c r="A532" s="45" t="s">
        <v>482</v>
      </c>
      <c r="B532" s="45" t="s">
        <v>544</v>
      </c>
      <c r="C532" s="45" t="s">
        <v>258</v>
      </c>
      <c r="D532" s="45"/>
      <c r="E532" s="10" t="s">
        <v>259</v>
      </c>
      <c r="F532" s="6">
        <f t="shared" si="280"/>
        <v>9100</v>
      </c>
      <c r="G532" s="6">
        <f t="shared" si="281"/>
        <v>5500</v>
      </c>
      <c r="H532" s="6">
        <f t="shared" si="282"/>
        <v>5500</v>
      </c>
    </row>
    <row r="533" spans="1:8" ht="15.75" outlineLevel="7" x14ac:dyDescent="0.2">
      <c r="A533" s="46" t="s">
        <v>482</v>
      </c>
      <c r="B533" s="46" t="s">
        <v>544</v>
      </c>
      <c r="C533" s="46" t="s">
        <v>258</v>
      </c>
      <c r="D533" s="46" t="s">
        <v>19</v>
      </c>
      <c r="E533" s="11" t="s">
        <v>20</v>
      </c>
      <c r="F533" s="7">
        <v>9100</v>
      </c>
      <c r="G533" s="7">
        <v>5500</v>
      </c>
      <c r="H533" s="7">
        <v>5500</v>
      </c>
    </row>
    <row r="534" spans="1:8" ht="15.75" outlineLevel="7" x14ac:dyDescent="0.2">
      <c r="A534" s="45" t="s">
        <v>482</v>
      </c>
      <c r="B534" s="45" t="s">
        <v>546</v>
      </c>
      <c r="C534" s="46"/>
      <c r="D534" s="46"/>
      <c r="E534" s="53" t="s">
        <v>547</v>
      </c>
      <c r="F534" s="6">
        <f t="shared" ref="F534:G537" si="283">F535</f>
        <v>60392.992940000004</v>
      </c>
      <c r="G534" s="6">
        <f t="shared" si="283"/>
        <v>10000</v>
      </c>
      <c r="H534" s="6"/>
    </row>
    <row r="535" spans="1:8" ht="15.75" outlineLevel="1" x14ac:dyDescent="0.2">
      <c r="A535" s="45" t="s">
        <v>482</v>
      </c>
      <c r="B535" s="45" t="s">
        <v>548</v>
      </c>
      <c r="C535" s="45"/>
      <c r="D535" s="45"/>
      <c r="E535" s="10" t="s">
        <v>549</v>
      </c>
      <c r="F535" s="6">
        <f t="shared" si="283"/>
        <v>60392.992940000004</v>
      </c>
      <c r="G535" s="6">
        <f t="shared" si="283"/>
        <v>10000</v>
      </c>
      <c r="H535" s="6"/>
    </row>
    <row r="536" spans="1:8" ht="17.25" customHeight="1" outlineLevel="2" x14ac:dyDescent="0.2">
      <c r="A536" s="45" t="s">
        <v>482</v>
      </c>
      <c r="B536" s="45" t="s">
        <v>548</v>
      </c>
      <c r="C536" s="45" t="s">
        <v>260</v>
      </c>
      <c r="D536" s="45"/>
      <c r="E536" s="10" t="s">
        <v>261</v>
      </c>
      <c r="F536" s="6">
        <f t="shared" si="283"/>
        <v>60392.992940000004</v>
      </c>
      <c r="G536" s="6">
        <f t="shared" si="283"/>
        <v>10000</v>
      </c>
      <c r="H536" s="6"/>
    </row>
    <row r="537" spans="1:8" ht="15.75" outlineLevel="3" x14ac:dyDescent="0.2">
      <c r="A537" s="45" t="s">
        <v>482</v>
      </c>
      <c r="B537" s="45" t="s">
        <v>548</v>
      </c>
      <c r="C537" s="45" t="s">
        <v>262</v>
      </c>
      <c r="D537" s="45"/>
      <c r="E537" s="10" t="s">
        <v>263</v>
      </c>
      <c r="F537" s="6">
        <f t="shared" si="283"/>
        <v>60392.992940000004</v>
      </c>
      <c r="G537" s="6">
        <f t="shared" si="283"/>
        <v>10000</v>
      </c>
      <c r="H537" s="6"/>
    </row>
    <row r="538" spans="1:8" ht="31.5" outlineLevel="4" x14ac:dyDescent="0.2">
      <c r="A538" s="45" t="s">
        <v>482</v>
      </c>
      <c r="B538" s="45" t="s">
        <v>548</v>
      </c>
      <c r="C538" s="45" t="s">
        <v>264</v>
      </c>
      <c r="D538" s="45"/>
      <c r="E538" s="10" t="s">
        <v>265</v>
      </c>
      <c r="F538" s="6">
        <f>F547+F543+F539+F545+F549</f>
        <v>60392.992940000004</v>
      </c>
      <c r="G538" s="6">
        <f t="shared" ref="G538" si="284">G547+G543+G539+G545+G549</f>
        <v>10000</v>
      </c>
      <c r="H538" s="6"/>
    </row>
    <row r="539" spans="1:8" ht="15.75" outlineLevel="4" x14ac:dyDescent="0.2">
      <c r="A539" s="45" t="s">
        <v>482</v>
      </c>
      <c r="B539" s="45" t="s">
        <v>548</v>
      </c>
      <c r="C539" s="45" t="s">
        <v>608</v>
      </c>
      <c r="D539" s="45"/>
      <c r="E539" s="10" t="s">
        <v>930</v>
      </c>
      <c r="F539" s="6">
        <f>F540</f>
        <v>28000</v>
      </c>
      <c r="G539" s="6">
        <f t="shared" ref="G539" si="285">G540</f>
        <v>10000</v>
      </c>
      <c r="H539" s="6"/>
    </row>
    <row r="540" spans="1:8" ht="15.75" outlineLevel="4" x14ac:dyDescent="0.2">
      <c r="A540" s="46" t="s">
        <v>482</v>
      </c>
      <c r="B540" s="46" t="s">
        <v>548</v>
      </c>
      <c r="C540" s="46" t="s">
        <v>608</v>
      </c>
      <c r="D540" s="46" t="s">
        <v>109</v>
      </c>
      <c r="E540" s="11" t="s">
        <v>110</v>
      </c>
      <c r="F540" s="7">
        <f>F542</f>
        <v>28000</v>
      </c>
      <c r="G540" s="7">
        <f t="shared" ref="G540" si="286">G542</f>
        <v>10000</v>
      </c>
      <c r="H540" s="7"/>
    </row>
    <row r="541" spans="1:8" ht="15.75" outlineLevel="4" x14ac:dyDescent="0.2">
      <c r="A541" s="46"/>
      <c r="B541" s="46"/>
      <c r="C541" s="46"/>
      <c r="D541" s="46"/>
      <c r="E541" s="159" t="s">
        <v>438</v>
      </c>
      <c r="F541" s="6"/>
      <c r="G541" s="6"/>
      <c r="H541" s="6"/>
    </row>
    <row r="542" spans="1:8" ht="18" customHeight="1" outlineLevel="4" x14ac:dyDescent="0.2">
      <c r="A542" s="46"/>
      <c r="B542" s="46"/>
      <c r="C542" s="46"/>
      <c r="D542" s="46"/>
      <c r="E542" s="11" t="s">
        <v>930</v>
      </c>
      <c r="F542" s="7">
        <v>28000</v>
      </c>
      <c r="G542" s="7">
        <v>10000</v>
      </c>
      <c r="H542" s="6"/>
    </row>
    <row r="543" spans="1:8" ht="38.25" customHeight="1" outlineLevel="4" x14ac:dyDescent="0.2">
      <c r="A543" s="45" t="s">
        <v>482</v>
      </c>
      <c r="B543" s="45" t="s">
        <v>548</v>
      </c>
      <c r="C543" s="45" t="s">
        <v>450</v>
      </c>
      <c r="D543" s="45"/>
      <c r="E543" s="10" t="s">
        <v>740</v>
      </c>
      <c r="F543" s="6">
        <f>F544</f>
        <v>2277.1029400000002</v>
      </c>
      <c r="G543" s="6"/>
      <c r="H543" s="6"/>
    </row>
    <row r="544" spans="1:8" ht="31.5" outlineLevel="4" x14ac:dyDescent="0.2">
      <c r="A544" s="46" t="s">
        <v>482</v>
      </c>
      <c r="B544" s="46" t="s">
        <v>548</v>
      </c>
      <c r="C544" s="46" t="s">
        <v>450</v>
      </c>
      <c r="D544" s="46" t="s">
        <v>65</v>
      </c>
      <c r="E544" s="11" t="s">
        <v>66</v>
      </c>
      <c r="F544" s="7">
        <v>2277.1029400000002</v>
      </c>
      <c r="G544" s="6"/>
      <c r="H544" s="6"/>
    </row>
    <row r="545" spans="1:8" ht="38.25" customHeight="1" outlineLevel="4" x14ac:dyDescent="0.2">
      <c r="A545" s="45" t="s">
        <v>482</v>
      </c>
      <c r="B545" s="45" t="s">
        <v>548</v>
      </c>
      <c r="C545" s="45" t="s">
        <v>450</v>
      </c>
      <c r="D545" s="45"/>
      <c r="E545" s="10" t="s">
        <v>756</v>
      </c>
      <c r="F545" s="6">
        <f>F546</f>
        <v>3000</v>
      </c>
      <c r="G545" s="6"/>
      <c r="H545" s="6"/>
    </row>
    <row r="546" spans="1:8" ht="31.5" outlineLevel="4" x14ac:dyDescent="0.2">
      <c r="A546" s="46" t="s">
        <v>482</v>
      </c>
      <c r="B546" s="46" t="s">
        <v>548</v>
      </c>
      <c r="C546" s="46" t="s">
        <v>450</v>
      </c>
      <c r="D546" s="46" t="s">
        <v>65</v>
      </c>
      <c r="E546" s="11" t="s">
        <v>66</v>
      </c>
      <c r="F546" s="7">
        <v>3000</v>
      </c>
      <c r="G546" s="6"/>
      <c r="H546" s="6"/>
    </row>
    <row r="547" spans="1:8" ht="31.5" outlineLevel="5" x14ac:dyDescent="0.2">
      <c r="A547" s="45" t="s">
        <v>482</v>
      </c>
      <c r="B547" s="45" t="s">
        <v>548</v>
      </c>
      <c r="C547" s="45" t="s">
        <v>266</v>
      </c>
      <c r="D547" s="45"/>
      <c r="E547" s="10" t="s">
        <v>420</v>
      </c>
      <c r="F547" s="6">
        <f>F548</f>
        <v>8134.7669999999998</v>
      </c>
      <c r="G547" s="6"/>
      <c r="H547" s="6"/>
    </row>
    <row r="548" spans="1:8" ht="31.5" outlineLevel="7" x14ac:dyDescent="0.2">
      <c r="A548" s="46" t="s">
        <v>482</v>
      </c>
      <c r="B548" s="46" t="s">
        <v>548</v>
      </c>
      <c r="C548" s="46" t="s">
        <v>266</v>
      </c>
      <c r="D548" s="46" t="s">
        <v>65</v>
      </c>
      <c r="E548" s="11" t="s">
        <v>66</v>
      </c>
      <c r="F548" s="7">
        <v>8134.7669999999998</v>
      </c>
      <c r="G548" s="7"/>
      <c r="H548" s="7"/>
    </row>
    <row r="549" spans="1:8" ht="31.5" outlineLevel="5" x14ac:dyDescent="0.2">
      <c r="A549" s="45" t="s">
        <v>482</v>
      </c>
      <c r="B549" s="45" t="s">
        <v>548</v>
      </c>
      <c r="C549" s="45" t="s">
        <v>266</v>
      </c>
      <c r="D549" s="45"/>
      <c r="E549" s="10" t="s">
        <v>757</v>
      </c>
      <c r="F549" s="6">
        <f>F550</f>
        <v>18981.123</v>
      </c>
      <c r="G549" s="6"/>
      <c r="H549" s="6"/>
    </row>
    <row r="550" spans="1:8" ht="31.5" outlineLevel="7" x14ac:dyDescent="0.2">
      <c r="A550" s="46" t="s">
        <v>482</v>
      </c>
      <c r="B550" s="46" t="s">
        <v>548</v>
      </c>
      <c r="C550" s="46" t="s">
        <v>266</v>
      </c>
      <c r="D550" s="46" t="s">
        <v>65</v>
      </c>
      <c r="E550" s="11" t="s">
        <v>66</v>
      </c>
      <c r="F550" s="7">
        <v>18981.123</v>
      </c>
      <c r="G550" s="7"/>
      <c r="H550" s="7"/>
    </row>
    <row r="551" spans="1:8" ht="15.75" outlineLevel="7" x14ac:dyDescent="0.2">
      <c r="A551" s="46"/>
      <c r="B551" s="46"/>
      <c r="C551" s="46"/>
      <c r="D551" s="46"/>
      <c r="E551" s="11"/>
      <c r="F551" s="7"/>
      <c r="G551" s="7"/>
      <c r="H551" s="103"/>
    </row>
    <row r="552" spans="1:8" ht="31.5" x14ac:dyDescent="0.2">
      <c r="A552" s="45" t="s">
        <v>550</v>
      </c>
      <c r="B552" s="45"/>
      <c r="C552" s="45"/>
      <c r="D552" s="45"/>
      <c r="E552" s="10" t="s">
        <v>551</v>
      </c>
      <c r="F552" s="6">
        <f>F554+F562+F570+F577</f>
        <v>16782.7</v>
      </c>
      <c r="G552" s="6">
        <f>G554+G562+G570+G577</f>
        <v>17337</v>
      </c>
      <c r="H552" s="6">
        <f>H554+H562+H570+H577</f>
        <v>19783.900000000001</v>
      </c>
    </row>
    <row r="553" spans="1:8" ht="15.75" x14ac:dyDescent="0.2">
      <c r="A553" s="45" t="s">
        <v>550</v>
      </c>
      <c r="B553" s="45" t="s">
        <v>468</v>
      </c>
      <c r="C553" s="45"/>
      <c r="D553" s="45"/>
      <c r="E553" s="53" t="s">
        <v>469</v>
      </c>
      <c r="F553" s="6">
        <f>F554+F562</f>
        <v>14913.800000000001</v>
      </c>
      <c r="G553" s="6">
        <f>G554+G562</f>
        <v>15468.1</v>
      </c>
      <c r="H553" s="6">
        <f>H554+H562</f>
        <v>17915</v>
      </c>
    </row>
    <row r="554" spans="1:8" ht="30.75" customHeight="1" outlineLevel="1" x14ac:dyDescent="0.2">
      <c r="A554" s="45" t="s">
        <v>550</v>
      </c>
      <c r="B554" s="45" t="s">
        <v>486</v>
      </c>
      <c r="C554" s="45"/>
      <c r="D554" s="45"/>
      <c r="E554" s="10" t="s">
        <v>487</v>
      </c>
      <c r="F554" s="6">
        <f t="shared" ref="F554:F557" si="287">F555</f>
        <v>14836.7</v>
      </c>
      <c r="G554" s="6">
        <f t="shared" ref="G554:G557" si="288">G555</f>
        <v>15391</v>
      </c>
      <c r="H554" s="6">
        <f t="shared" ref="H554:H557" si="289">H555</f>
        <v>17837.900000000001</v>
      </c>
    </row>
    <row r="555" spans="1:8" ht="31.5" outlineLevel="2" x14ac:dyDescent="0.2">
      <c r="A555" s="45" t="s">
        <v>550</v>
      </c>
      <c r="B555" s="45" t="s">
        <v>486</v>
      </c>
      <c r="C555" s="45" t="s">
        <v>131</v>
      </c>
      <c r="D555" s="45"/>
      <c r="E555" s="10" t="s">
        <v>132</v>
      </c>
      <c r="F555" s="6">
        <f t="shared" si="287"/>
        <v>14836.7</v>
      </c>
      <c r="G555" s="6">
        <f t="shared" si="288"/>
        <v>15391</v>
      </c>
      <c r="H555" s="6">
        <f t="shared" si="289"/>
        <v>17837.900000000001</v>
      </c>
    </row>
    <row r="556" spans="1:8" ht="31.5" outlineLevel="3" x14ac:dyDescent="0.2">
      <c r="A556" s="45" t="s">
        <v>550</v>
      </c>
      <c r="B556" s="45" t="s">
        <v>486</v>
      </c>
      <c r="C556" s="45" t="s">
        <v>144</v>
      </c>
      <c r="D556" s="45"/>
      <c r="E556" s="10" t="s">
        <v>145</v>
      </c>
      <c r="F556" s="6">
        <f t="shared" si="287"/>
        <v>14836.7</v>
      </c>
      <c r="G556" s="6">
        <f t="shared" si="288"/>
        <v>15391</v>
      </c>
      <c r="H556" s="6">
        <f t="shared" si="289"/>
        <v>17837.900000000001</v>
      </c>
    </row>
    <row r="557" spans="1:8" ht="31.5" outlineLevel="4" x14ac:dyDescent="0.2">
      <c r="A557" s="45" t="s">
        <v>550</v>
      </c>
      <c r="B557" s="45" t="s">
        <v>486</v>
      </c>
      <c r="C557" s="45" t="s">
        <v>212</v>
      </c>
      <c r="D557" s="45"/>
      <c r="E557" s="10" t="s">
        <v>35</v>
      </c>
      <c r="F557" s="6">
        <f t="shared" si="287"/>
        <v>14836.7</v>
      </c>
      <c r="G557" s="6">
        <f t="shared" si="288"/>
        <v>15391</v>
      </c>
      <c r="H557" s="6">
        <f t="shared" si="289"/>
        <v>17837.900000000001</v>
      </c>
    </row>
    <row r="558" spans="1:8" ht="15.75" outlineLevel="5" x14ac:dyDescent="0.2">
      <c r="A558" s="45" t="s">
        <v>550</v>
      </c>
      <c r="B558" s="45" t="s">
        <v>486</v>
      </c>
      <c r="C558" s="45" t="s">
        <v>267</v>
      </c>
      <c r="D558" s="45"/>
      <c r="E558" s="10" t="s">
        <v>37</v>
      </c>
      <c r="F558" s="6">
        <f>F559+F560+F561</f>
        <v>14836.7</v>
      </c>
      <c r="G558" s="6">
        <f t="shared" ref="G558:H558" si="290">G559+G560+G561</f>
        <v>15391</v>
      </c>
      <c r="H558" s="6">
        <f t="shared" si="290"/>
        <v>17837.900000000001</v>
      </c>
    </row>
    <row r="559" spans="1:8" ht="47.25" outlineLevel="7" x14ac:dyDescent="0.2">
      <c r="A559" s="46" t="s">
        <v>550</v>
      </c>
      <c r="B559" s="46" t="s">
        <v>486</v>
      </c>
      <c r="C559" s="46" t="s">
        <v>267</v>
      </c>
      <c r="D559" s="46" t="s">
        <v>4</v>
      </c>
      <c r="E559" s="11" t="s">
        <v>5</v>
      </c>
      <c r="F559" s="7">
        <v>13847.6</v>
      </c>
      <c r="G559" s="7">
        <v>14401.9</v>
      </c>
      <c r="H559" s="7">
        <v>16848.8</v>
      </c>
    </row>
    <row r="560" spans="1:8" ht="15.75" outlineLevel="7" x14ac:dyDescent="0.2">
      <c r="A560" s="46" t="s">
        <v>550</v>
      </c>
      <c r="B560" s="46" t="s">
        <v>486</v>
      </c>
      <c r="C560" s="46" t="s">
        <v>267</v>
      </c>
      <c r="D560" s="46" t="s">
        <v>7</v>
      </c>
      <c r="E560" s="11" t="s">
        <v>8</v>
      </c>
      <c r="F560" s="7">
        <v>986.9</v>
      </c>
      <c r="G560" s="7">
        <v>986.9</v>
      </c>
      <c r="H560" s="7">
        <v>986.9</v>
      </c>
    </row>
    <row r="561" spans="1:8" ht="15.75" outlineLevel="7" x14ac:dyDescent="0.2">
      <c r="A561" s="46" t="s">
        <v>550</v>
      </c>
      <c r="B561" s="46" t="s">
        <v>486</v>
      </c>
      <c r="C561" s="46" t="s">
        <v>267</v>
      </c>
      <c r="D561" s="46" t="s">
        <v>15</v>
      </c>
      <c r="E561" s="11" t="s">
        <v>16</v>
      </c>
      <c r="F561" s="7">
        <v>2.2000000000000002</v>
      </c>
      <c r="G561" s="7">
        <v>2.2000000000000002</v>
      </c>
      <c r="H561" s="7">
        <v>2.2000000000000002</v>
      </c>
    </row>
    <row r="562" spans="1:8" ht="15.75" outlineLevel="1" x14ac:dyDescent="0.2">
      <c r="A562" s="45" t="s">
        <v>550</v>
      </c>
      <c r="B562" s="45" t="s">
        <v>472</v>
      </c>
      <c r="C562" s="45"/>
      <c r="D562" s="45"/>
      <c r="E562" s="10" t="s">
        <v>473</v>
      </c>
      <c r="F562" s="6">
        <f t="shared" ref="F562:F565" si="291">F563</f>
        <v>77.099999999999994</v>
      </c>
      <c r="G562" s="6">
        <f t="shared" ref="G562:G565" si="292">G563</f>
        <v>77.099999999999994</v>
      </c>
      <c r="H562" s="6">
        <f t="shared" ref="H562:H565" si="293">H563</f>
        <v>77.099999999999994</v>
      </c>
    </row>
    <row r="563" spans="1:8" ht="31.5" outlineLevel="2" x14ac:dyDescent="0.2">
      <c r="A563" s="45" t="s">
        <v>550</v>
      </c>
      <c r="B563" s="45" t="s">
        <v>472</v>
      </c>
      <c r="C563" s="45" t="s">
        <v>30</v>
      </c>
      <c r="D563" s="45"/>
      <c r="E563" s="10" t="s">
        <v>31</v>
      </c>
      <c r="F563" s="6">
        <f t="shared" si="291"/>
        <v>77.099999999999994</v>
      </c>
      <c r="G563" s="6">
        <f t="shared" si="292"/>
        <v>77.099999999999994</v>
      </c>
      <c r="H563" s="6">
        <f t="shared" si="293"/>
        <v>77.099999999999994</v>
      </c>
    </row>
    <row r="564" spans="1:8" ht="15.75" outlineLevel="3" x14ac:dyDescent="0.2">
      <c r="A564" s="45" t="s">
        <v>550</v>
      </c>
      <c r="B564" s="45" t="s">
        <v>472</v>
      </c>
      <c r="C564" s="45" t="s">
        <v>71</v>
      </c>
      <c r="D564" s="45"/>
      <c r="E564" s="10" t="s">
        <v>72</v>
      </c>
      <c r="F564" s="6">
        <f t="shared" si="291"/>
        <v>77.099999999999994</v>
      </c>
      <c r="G564" s="6">
        <f t="shared" si="292"/>
        <v>77.099999999999994</v>
      </c>
      <c r="H564" s="6">
        <f t="shared" si="293"/>
        <v>77.099999999999994</v>
      </c>
    </row>
    <row r="565" spans="1:8" ht="30.75" customHeight="1" outlineLevel="4" x14ac:dyDescent="0.2">
      <c r="A565" s="45" t="s">
        <v>550</v>
      </c>
      <c r="B565" s="45" t="s">
        <v>472</v>
      </c>
      <c r="C565" s="45" t="s">
        <v>73</v>
      </c>
      <c r="D565" s="45"/>
      <c r="E565" s="10" t="s">
        <v>74</v>
      </c>
      <c r="F565" s="6">
        <f t="shared" si="291"/>
        <v>77.099999999999994</v>
      </c>
      <c r="G565" s="6">
        <f t="shared" si="292"/>
        <v>77.099999999999994</v>
      </c>
      <c r="H565" s="6">
        <f t="shared" si="293"/>
        <v>77.099999999999994</v>
      </c>
    </row>
    <row r="566" spans="1:8" ht="15.75" outlineLevel="5" x14ac:dyDescent="0.2">
      <c r="A566" s="45" t="s">
        <v>550</v>
      </c>
      <c r="B566" s="45" t="s">
        <v>472</v>
      </c>
      <c r="C566" s="45" t="s">
        <v>75</v>
      </c>
      <c r="D566" s="45"/>
      <c r="E566" s="10" t="s">
        <v>76</v>
      </c>
      <c r="F566" s="6">
        <f t="shared" ref="F566:H566" si="294">F567+F568</f>
        <v>77.099999999999994</v>
      </c>
      <c r="G566" s="6">
        <f t="shared" si="294"/>
        <v>77.099999999999994</v>
      </c>
      <c r="H566" s="6">
        <f t="shared" si="294"/>
        <v>77.099999999999994</v>
      </c>
    </row>
    <row r="567" spans="1:8" ht="47.25" outlineLevel="7" x14ac:dyDescent="0.2">
      <c r="A567" s="46" t="s">
        <v>550</v>
      </c>
      <c r="B567" s="46" t="s">
        <v>472</v>
      </c>
      <c r="C567" s="46" t="s">
        <v>75</v>
      </c>
      <c r="D567" s="46" t="s">
        <v>4</v>
      </c>
      <c r="E567" s="11" t="s">
        <v>5</v>
      </c>
      <c r="F567" s="7">
        <v>19.5</v>
      </c>
      <c r="G567" s="7">
        <v>19.5</v>
      </c>
      <c r="H567" s="7">
        <v>19.5</v>
      </c>
    </row>
    <row r="568" spans="1:8" ht="15.75" outlineLevel="7" x14ac:dyDescent="0.2">
      <c r="A568" s="46" t="s">
        <v>550</v>
      </c>
      <c r="B568" s="46" t="s">
        <v>472</v>
      </c>
      <c r="C568" s="46" t="s">
        <v>75</v>
      </c>
      <c r="D568" s="46" t="s">
        <v>7</v>
      </c>
      <c r="E568" s="11" t="s">
        <v>8</v>
      </c>
      <c r="F568" s="7">
        <v>57.6</v>
      </c>
      <c r="G568" s="7">
        <v>57.6</v>
      </c>
      <c r="H568" s="7">
        <v>57.6</v>
      </c>
    </row>
    <row r="569" spans="1:8" ht="15.75" outlineLevel="7" x14ac:dyDescent="0.2">
      <c r="A569" s="45" t="s">
        <v>550</v>
      </c>
      <c r="B569" s="45" t="s">
        <v>502</v>
      </c>
      <c r="C569" s="46"/>
      <c r="D569" s="46"/>
      <c r="E569" s="53" t="s">
        <v>503</v>
      </c>
      <c r="F569" s="6">
        <f t="shared" ref="F569:F574" si="295">F570</f>
        <v>1847.9</v>
      </c>
      <c r="G569" s="6">
        <f t="shared" ref="G569:G574" si="296">G570</f>
        <v>1847.9</v>
      </c>
      <c r="H569" s="6">
        <f t="shared" ref="H569:H574" si="297">H570</f>
        <v>1847.9</v>
      </c>
    </row>
    <row r="570" spans="1:8" ht="15.75" outlineLevel="1" x14ac:dyDescent="0.2">
      <c r="A570" s="45" t="s">
        <v>550</v>
      </c>
      <c r="B570" s="45" t="s">
        <v>512</v>
      </c>
      <c r="C570" s="45"/>
      <c r="D570" s="45"/>
      <c r="E570" s="10" t="s">
        <v>513</v>
      </c>
      <c r="F570" s="6">
        <f t="shared" si="295"/>
        <v>1847.9</v>
      </c>
      <c r="G570" s="6">
        <f t="shared" si="296"/>
        <v>1847.9</v>
      </c>
      <c r="H570" s="6">
        <f t="shared" si="297"/>
        <v>1847.9</v>
      </c>
    </row>
    <row r="571" spans="1:8" ht="31.5" outlineLevel="2" x14ac:dyDescent="0.2">
      <c r="A571" s="45" t="s">
        <v>550</v>
      </c>
      <c r="B571" s="45" t="s">
        <v>512</v>
      </c>
      <c r="C571" s="45" t="s">
        <v>131</v>
      </c>
      <c r="D571" s="45"/>
      <c r="E571" s="10" t="s">
        <v>132</v>
      </c>
      <c r="F571" s="6">
        <f t="shared" si="295"/>
        <v>1847.9</v>
      </c>
      <c r="G571" s="6">
        <f t="shared" si="296"/>
        <v>1847.9</v>
      </c>
      <c r="H571" s="6">
        <f t="shared" si="297"/>
        <v>1847.9</v>
      </c>
    </row>
    <row r="572" spans="1:8" ht="31.5" outlineLevel="3" x14ac:dyDescent="0.2">
      <c r="A572" s="45" t="s">
        <v>550</v>
      </c>
      <c r="B572" s="45" t="s">
        <v>512</v>
      </c>
      <c r="C572" s="45" t="s">
        <v>268</v>
      </c>
      <c r="D572" s="45"/>
      <c r="E572" s="10" t="s">
        <v>269</v>
      </c>
      <c r="F572" s="6">
        <f t="shared" si="295"/>
        <v>1847.9</v>
      </c>
      <c r="G572" s="6">
        <f t="shared" si="296"/>
        <v>1847.9</v>
      </c>
      <c r="H572" s="6">
        <f t="shared" si="297"/>
        <v>1847.9</v>
      </c>
    </row>
    <row r="573" spans="1:8" ht="31.5" outlineLevel="4" x14ac:dyDescent="0.2">
      <c r="A573" s="45" t="s">
        <v>550</v>
      </c>
      <c r="B573" s="45" t="s">
        <v>512</v>
      </c>
      <c r="C573" s="45" t="s">
        <v>270</v>
      </c>
      <c r="D573" s="45"/>
      <c r="E573" s="10" t="s">
        <v>271</v>
      </c>
      <c r="F573" s="6">
        <f t="shared" si="295"/>
        <v>1847.9</v>
      </c>
      <c r="G573" s="6">
        <f t="shared" si="296"/>
        <v>1847.9</v>
      </c>
      <c r="H573" s="6">
        <f t="shared" si="297"/>
        <v>1847.9</v>
      </c>
    </row>
    <row r="574" spans="1:8" ht="31.5" outlineLevel="5" x14ac:dyDescent="0.2">
      <c r="A574" s="45" t="s">
        <v>550</v>
      </c>
      <c r="B574" s="45" t="s">
        <v>512</v>
      </c>
      <c r="C574" s="45" t="s">
        <v>272</v>
      </c>
      <c r="D574" s="45"/>
      <c r="E574" s="10" t="s">
        <v>273</v>
      </c>
      <c r="F574" s="6">
        <f t="shared" si="295"/>
        <v>1847.9</v>
      </c>
      <c r="G574" s="6">
        <f t="shared" si="296"/>
        <v>1847.9</v>
      </c>
      <c r="H574" s="6">
        <f t="shared" si="297"/>
        <v>1847.9</v>
      </c>
    </row>
    <row r="575" spans="1:8" ht="15.75" outlineLevel="7" x14ac:dyDescent="0.2">
      <c r="A575" s="46" t="s">
        <v>550</v>
      </c>
      <c r="B575" s="46" t="s">
        <v>512</v>
      </c>
      <c r="C575" s="46" t="s">
        <v>272</v>
      </c>
      <c r="D575" s="46" t="s">
        <v>7</v>
      </c>
      <c r="E575" s="11" t="s">
        <v>8</v>
      </c>
      <c r="F575" s="7">
        <v>1847.9</v>
      </c>
      <c r="G575" s="7">
        <v>1847.9</v>
      </c>
      <c r="H575" s="7">
        <v>1847.9</v>
      </c>
    </row>
    <row r="576" spans="1:8" ht="15.75" outlineLevel="7" x14ac:dyDescent="0.2">
      <c r="A576" s="45" t="s">
        <v>550</v>
      </c>
      <c r="B576" s="45" t="s">
        <v>474</v>
      </c>
      <c r="C576" s="46"/>
      <c r="D576" s="46"/>
      <c r="E576" s="53" t="s">
        <v>475</v>
      </c>
      <c r="F576" s="6">
        <f t="shared" ref="F576:G581" si="298">F577</f>
        <v>21</v>
      </c>
      <c r="G576" s="6">
        <f t="shared" si="298"/>
        <v>21</v>
      </c>
      <c r="H576" s="6">
        <f t="shared" ref="H576:H581" si="299">H577</f>
        <v>21</v>
      </c>
    </row>
    <row r="577" spans="1:8" ht="15.75" outlineLevel="1" x14ac:dyDescent="0.2">
      <c r="A577" s="45" t="s">
        <v>550</v>
      </c>
      <c r="B577" s="45" t="s">
        <v>476</v>
      </c>
      <c r="C577" s="45"/>
      <c r="D577" s="45"/>
      <c r="E577" s="10" t="s">
        <v>477</v>
      </c>
      <c r="F577" s="6">
        <f t="shared" si="298"/>
        <v>21</v>
      </c>
      <c r="G577" s="6">
        <f t="shared" si="298"/>
        <v>21</v>
      </c>
      <c r="H577" s="6">
        <f t="shared" si="299"/>
        <v>21</v>
      </c>
    </row>
    <row r="578" spans="1:8" ht="31.5" outlineLevel="2" x14ac:dyDescent="0.2">
      <c r="A578" s="45" t="s">
        <v>550</v>
      </c>
      <c r="B578" s="45" t="s">
        <v>476</v>
      </c>
      <c r="C578" s="45" t="s">
        <v>30</v>
      </c>
      <c r="D578" s="45"/>
      <c r="E578" s="10" t="s">
        <v>31</v>
      </c>
      <c r="F578" s="6">
        <f t="shared" si="298"/>
        <v>21</v>
      </c>
      <c r="G578" s="6">
        <f t="shared" si="298"/>
        <v>21</v>
      </c>
      <c r="H578" s="6">
        <f t="shared" si="299"/>
        <v>21</v>
      </c>
    </row>
    <row r="579" spans="1:8" ht="15.75" outlineLevel="3" x14ac:dyDescent="0.2">
      <c r="A579" s="45" t="s">
        <v>550</v>
      </c>
      <c r="B579" s="45" t="s">
        <v>476</v>
      </c>
      <c r="C579" s="45" t="s">
        <v>71</v>
      </c>
      <c r="D579" s="45"/>
      <c r="E579" s="10" t="s">
        <v>72</v>
      </c>
      <c r="F579" s="6">
        <f t="shared" si="298"/>
        <v>21</v>
      </c>
      <c r="G579" s="6">
        <f t="shared" si="298"/>
        <v>21</v>
      </c>
      <c r="H579" s="6">
        <f t="shared" si="299"/>
        <v>21</v>
      </c>
    </row>
    <row r="580" spans="1:8" ht="31.5" customHeight="1" outlineLevel="4" x14ac:dyDescent="0.2">
      <c r="A580" s="45" t="s">
        <v>550</v>
      </c>
      <c r="B580" s="45" t="s">
        <v>476</v>
      </c>
      <c r="C580" s="45" t="s">
        <v>73</v>
      </c>
      <c r="D580" s="45"/>
      <c r="E580" s="10" t="s">
        <v>74</v>
      </c>
      <c r="F580" s="6">
        <f t="shared" si="298"/>
        <v>21</v>
      </c>
      <c r="G580" s="6">
        <f t="shared" si="298"/>
        <v>21</v>
      </c>
      <c r="H580" s="6">
        <f t="shared" si="299"/>
        <v>21</v>
      </c>
    </row>
    <row r="581" spans="1:8" ht="15.75" outlineLevel="5" x14ac:dyDescent="0.2">
      <c r="A581" s="45" t="s">
        <v>550</v>
      </c>
      <c r="B581" s="45" t="s">
        <v>476</v>
      </c>
      <c r="C581" s="45" t="s">
        <v>75</v>
      </c>
      <c r="D581" s="45"/>
      <c r="E581" s="10" t="s">
        <v>76</v>
      </c>
      <c r="F581" s="6">
        <f t="shared" si="298"/>
        <v>21</v>
      </c>
      <c r="G581" s="6">
        <f t="shared" si="298"/>
        <v>21</v>
      </c>
      <c r="H581" s="6">
        <f t="shared" si="299"/>
        <v>21</v>
      </c>
    </row>
    <row r="582" spans="1:8" ht="15.75" outlineLevel="7" x14ac:dyDescent="0.2">
      <c r="A582" s="46" t="s">
        <v>550</v>
      </c>
      <c r="B582" s="46" t="s">
        <v>476</v>
      </c>
      <c r="C582" s="46" t="s">
        <v>75</v>
      </c>
      <c r="D582" s="46" t="s">
        <v>7</v>
      </c>
      <c r="E582" s="11" t="s">
        <v>8</v>
      </c>
      <c r="F582" s="7">
        <v>21</v>
      </c>
      <c r="G582" s="7">
        <v>21</v>
      </c>
      <c r="H582" s="7">
        <v>21</v>
      </c>
    </row>
    <row r="583" spans="1:8" ht="15.75" outlineLevel="7" x14ac:dyDescent="0.2">
      <c r="A583" s="46"/>
      <c r="B583" s="46"/>
      <c r="C583" s="46"/>
      <c r="D583" s="46"/>
      <c r="E583" s="11"/>
      <c r="F583" s="7"/>
      <c r="G583" s="7"/>
      <c r="H583" s="7"/>
    </row>
    <row r="584" spans="1:8" ht="15.75" x14ac:dyDescent="0.2">
      <c r="A584" s="45" t="s">
        <v>552</v>
      </c>
      <c r="B584" s="45"/>
      <c r="C584" s="45"/>
      <c r="D584" s="45"/>
      <c r="E584" s="10" t="s">
        <v>553</v>
      </c>
      <c r="F584" s="6">
        <f>F585+F617+F624</f>
        <v>60688.079999999994</v>
      </c>
      <c r="G584" s="6">
        <f>G585+G617+G624</f>
        <v>37895.599999999991</v>
      </c>
      <c r="H584" s="6">
        <f>H585+H617+H624</f>
        <v>42113.299999999996</v>
      </c>
    </row>
    <row r="585" spans="1:8" ht="15.75" x14ac:dyDescent="0.2">
      <c r="A585" s="45" t="s">
        <v>552</v>
      </c>
      <c r="B585" s="45" t="s">
        <v>468</v>
      </c>
      <c r="C585" s="45"/>
      <c r="D585" s="45"/>
      <c r="E585" s="53" t="s">
        <v>469</v>
      </c>
      <c r="F585" s="6">
        <f>F586+F594</f>
        <v>53677.88</v>
      </c>
      <c r="G585" s="6">
        <f>G586+G594</f>
        <v>36885.399999999994</v>
      </c>
      <c r="H585" s="6">
        <f>H586+H594</f>
        <v>41103.1</v>
      </c>
    </row>
    <row r="586" spans="1:8" ht="30.75" customHeight="1" outlineLevel="1" x14ac:dyDescent="0.2">
      <c r="A586" s="45" t="s">
        <v>552</v>
      </c>
      <c r="B586" s="45" t="s">
        <v>486</v>
      </c>
      <c r="C586" s="45"/>
      <c r="D586" s="45"/>
      <c r="E586" s="10" t="s">
        <v>487</v>
      </c>
      <c r="F586" s="6">
        <f>F587</f>
        <v>24885.1</v>
      </c>
      <c r="G586" s="6">
        <f t="shared" ref="G586:H586" si="300">G587</f>
        <v>25840.699999999997</v>
      </c>
      <c r="H586" s="6">
        <f t="shared" si="300"/>
        <v>30058.399999999998</v>
      </c>
    </row>
    <row r="587" spans="1:8" ht="15.75" outlineLevel="2" x14ac:dyDescent="0.2">
      <c r="A587" s="45" t="s">
        <v>552</v>
      </c>
      <c r="B587" s="45" t="s">
        <v>486</v>
      </c>
      <c r="C587" s="45" t="s">
        <v>119</v>
      </c>
      <c r="D587" s="45"/>
      <c r="E587" s="10" t="s">
        <v>120</v>
      </c>
      <c r="F587" s="6">
        <f t="shared" ref="F587:F589" si="301">F588</f>
        <v>24885.1</v>
      </c>
      <c r="G587" s="6">
        <f t="shared" ref="G587:G589" si="302">G588</f>
        <v>25840.699999999997</v>
      </c>
      <c r="H587" s="6">
        <f t="shared" ref="H587:H589" si="303">H588</f>
        <v>30058.399999999998</v>
      </c>
    </row>
    <row r="588" spans="1:8" ht="31.5" outlineLevel="3" x14ac:dyDescent="0.2">
      <c r="A588" s="45" t="s">
        <v>552</v>
      </c>
      <c r="B588" s="45" t="s">
        <v>486</v>
      </c>
      <c r="C588" s="45" t="s">
        <v>274</v>
      </c>
      <c r="D588" s="45"/>
      <c r="E588" s="10" t="s">
        <v>275</v>
      </c>
      <c r="F588" s="6">
        <f t="shared" si="301"/>
        <v>24885.1</v>
      </c>
      <c r="G588" s="6">
        <f t="shared" si="302"/>
        <v>25840.699999999997</v>
      </c>
      <c r="H588" s="6">
        <f t="shared" si="303"/>
        <v>30058.399999999998</v>
      </c>
    </row>
    <row r="589" spans="1:8" ht="31.5" outlineLevel="4" x14ac:dyDescent="0.2">
      <c r="A589" s="45" t="s">
        <v>552</v>
      </c>
      <c r="B589" s="45" t="s">
        <v>486</v>
      </c>
      <c r="C589" s="45" t="s">
        <v>276</v>
      </c>
      <c r="D589" s="45"/>
      <c r="E589" s="10" t="s">
        <v>35</v>
      </c>
      <c r="F589" s="6">
        <f t="shared" si="301"/>
        <v>24885.1</v>
      </c>
      <c r="G589" s="6">
        <f t="shared" si="302"/>
        <v>25840.699999999997</v>
      </c>
      <c r="H589" s="6">
        <f t="shared" si="303"/>
        <v>30058.399999999998</v>
      </c>
    </row>
    <row r="590" spans="1:8" ht="15.75" outlineLevel="5" x14ac:dyDescent="0.2">
      <c r="A590" s="45" t="s">
        <v>552</v>
      </c>
      <c r="B590" s="45" t="s">
        <v>486</v>
      </c>
      <c r="C590" s="45" t="s">
        <v>277</v>
      </c>
      <c r="D590" s="45"/>
      <c r="E590" s="10" t="s">
        <v>37</v>
      </c>
      <c r="F590" s="6">
        <f>F591+F592+F593</f>
        <v>24885.1</v>
      </c>
      <c r="G590" s="6">
        <f t="shared" ref="G590:H590" si="304">G591+G592+G593</f>
        <v>25840.699999999997</v>
      </c>
      <c r="H590" s="6">
        <f t="shared" si="304"/>
        <v>30058.399999999998</v>
      </c>
    </row>
    <row r="591" spans="1:8" ht="47.25" outlineLevel="7" x14ac:dyDescent="0.2">
      <c r="A591" s="46" t="s">
        <v>552</v>
      </c>
      <c r="B591" s="46" t="s">
        <v>486</v>
      </c>
      <c r="C591" s="46" t="s">
        <v>277</v>
      </c>
      <c r="D591" s="46" t="s">
        <v>4</v>
      </c>
      <c r="E591" s="11" t="s">
        <v>5</v>
      </c>
      <c r="F591" s="7">
        <v>23869</v>
      </c>
      <c r="G591" s="7">
        <v>24824.6</v>
      </c>
      <c r="H591" s="7">
        <v>29042.3</v>
      </c>
    </row>
    <row r="592" spans="1:8" ht="15.75" outlineLevel="7" x14ac:dyDescent="0.2">
      <c r="A592" s="46" t="s">
        <v>552</v>
      </c>
      <c r="B592" s="46" t="s">
        <v>486</v>
      </c>
      <c r="C592" s="46" t="s">
        <v>277</v>
      </c>
      <c r="D592" s="46" t="s">
        <v>7</v>
      </c>
      <c r="E592" s="11" t="s">
        <v>8</v>
      </c>
      <c r="F592" s="7">
        <v>993.3</v>
      </c>
      <c r="G592" s="7">
        <v>993.3</v>
      </c>
      <c r="H592" s="7">
        <v>993.3</v>
      </c>
    </row>
    <row r="593" spans="1:8" ht="15.75" outlineLevel="7" x14ac:dyDescent="0.2">
      <c r="A593" s="46" t="s">
        <v>552</v>
      </c>
      <c r="B593" s="46" t="s">
        <v>486</v>
      </c>
      <c r="C593" s="46" t="s">
        <v>277</v>
      </c>
      <c r="D593" s="46" t="s">
        <v>19</v>
      </c>
      <c r="E593" s="11" t="s">
        <v>20</v>
      </c>
      <c r="F593" s="7">
        <v>22.8</v>
      </c>
      <c r="G593" s="7">
        <v>22.8</v>
      </c>
      <c r="H593" s="7">
        <v>22.8</v>
      </c>
    </row>
    <row r="594" spans="1:8" ht="15.75" outlineLevel="1" x14ac:dyDescent="0.2">
      <c r="A594" s="45" t="s">
        <v>552</v>
      </c>
      <c r="B594" s="45" t="s">
        <v>472</v>
      </c>
      <c r="C594" s="45"/>
      <c r="D594" s="45"/>
      <c r="E594" s="10" t="s">
        <v>473</v>
      </c>
      <c r="F594" s="6">
        <f>F595+F611</f>
        <v>28792.78</v>
      </c>
      <c r="G594" s="6">
        <f>G595+G611</f>
        <v>11044.7</v>
      </c>
      <c r="H594" s="6">
        <f>H595+H611</f>
        <v>11044.7</v>
      </c>
    </row>
    <row r="595" spans="1:8" ht="15.75" outlineLevel="2" x14ac:dyDescent="0.2">
      <c r="A595" s="45" t="s">
        <v>552</v>
      </c>
      <c r="B595" s="45" t="s">
        <v>472</v>
      </c>
      <c r="C595" s="45" t="s">
        <v>119</v>
      </c>
      <c r="D595" s="45"/>
      <c r="E595" s="10" t="s">
        <v>120</v>
      </c>
      <c r="F595" s="6">
        <f>F596+F607</f>
        <v>28663.279999999999</v>
      </c>
      <c r="G595" s="6">
        <f>G596+G607</f>
        <v>10915.2</v>
      </c>
      <c r="H595" s="6">
        <f>H596+H607</f>
        <v>10915.2</v>
      </c>
    </row>
    <row r="596" spans="1:8" ht="31.5" outlineLevel="3" x14ac:dyDescent="0.2">
      <c r="A596" s="45" t="s">
        <v>552</v>
      </c>
      <c r="B596" s="45" t="s">
        <v>472</v>
      </c>
      <c r="C596" s="45" t="s">
        <v>278</v>
      </c>
      <c r="D596" s="45"/>
      <c r="E596" s="10" t="s">
        <v>279</v>
      </c>
      <c r="F596" s="6">
        <f t="shared" ref="F596:H596" si="305">F597+F600</f>
        <v>19952.88</v>
      </c>
      <c r="G596" s="6">
        <f t="shared" si="305"/>
        <v>2204.8000000000002</v>
      </c>
      <c r="H596" s="6">
        <f t="shared" si="305"/>
        <v>2204.8000000000002</v>
      </c>
    </row>
    <row r="597" spans="1:8" ht="31.5" outlineLevel="4" x14ac:dyDescent="0.2">
      <c r="A597" s="45" t="s">
        <v>552</v>
      </c>
      <c r="B597" s="45" t="s">
        <v>472</v>
      </c>
      <c r="C597" s="45" t="s">
        <v>280</v>
      </c>
      <c r="D597" s="45"/>
      <c r="E597" s="10" t="s">
        <v>281</v>
      </c>
      <c r="F597" s="6">
        <f t="shared" ref="F597:F598" si="306">F598</f>
        <v>1734.8</v>
      </c>
      <c r="G597" s="6">
        <f t="shared" ref="G597:G598" si="307">G598</f>
        <v>1734.8</v>
      </c>
      <c r="H597" s="6">
        <f t="shared" ref="H597:H598" si="308">H598</f>
        <v>1734.8</v>
      </c>
    </row>
    <row r="598" spans="1:8" ht="15.75" outlineLevel="5" x14ac:dyDescent="0.2">
      <c r="A598" s="45" t="s">
        <v>552</v>
      </c>
      <c r="B598" s="45" t="s">
        <v>472</v>
      </c>
      <c r="C598" s="45" t="s">
        <v>282</v>
      </c>
      <c r="D598" s="45"/>
      <c r="E598" s="10" t="s">
        <v>283</v>
      </c>
      <c r="F598" s="6">
        <f t="shared" si="306"/>
        <v>1734.8</v>
      </c>
      <c r="G598" s="6">
        <f t="shared" si="307"/>
        <v>1734.8</v>
      </c>
      <c r="H598" s="6">
        <f t="shared" si="308"/>
        <v>1734.8</v>
      </c>
    </row>
    <row r="599" spans="1:8" ht="15.75" outlineLevel="7" x14ac:dyDescent="0.2">
      <c r="A599" s="46" t="s">
        <v>552</v>
      </c>
      <c r="B599" s="46" t="s">
        <v>472</v>
      </c>
      <c r="C599" s="46" t="s">
        <v>282</v>
      </c>
      <c r="D599" s="46" t="s">
        <v>7</v>
      </c>
      <c r="E599" s="11" t="s">
        <v>8</v>
      </c>
      <c r="F599" s="7">
        <v>1734.8</v>
      </c>
      <c r="G599" s="7">
        <v>1734.8</v>
      </c>
      <c r="H599" s="7">
        <v>1734.8</v>
      </c>
    </row>
    <row r="600" spans="1:8" ht="17.25" customHeight="1" outlineLevel="4" x14ac:dyDescent="0.2">
      <c r="A600" s="45" t="s">
        <v>552</v>
      </c>
      <c r="B600" s="45" t="s">
        <v>472</v>
      </c>
      <c r="C600" s="45" t="s">
        <v>284</v>
      </c>
      <c r="D600" s="45"/>
      <c r="E600" s="10" t="s">
        <v>285</v>
      </c>
      <c r="F600" s="6">
        <f>F601+F603+F605</f>
        <v>18218.080000000002</v>
      </c>
      <c r="G600" s="6">
        <f t="shared" ref="G600:H600" si="309">G601+G603+G605</f>
        <v>470</v>
      </c>
      <c r="H600" s="6">
        <f t="shared" si="309"/>
        <v>470</v>
      </c>
    </row>
    <row r="601" spans="1:8" ht="15.75" outlineLevel="5" x14ac:dyDescent="0.2">
      <c r="A601" s="45" t="s">
        <v>552</v>
      </c>
      <c r="B601" s="45" t="s">
        <v>472</v>
      </c>
      <c r="C601" s="45" t="s">
        <v>286</v>
      </c>
      <c r="D601" s="45"/>
      <c r="E601" s="10" t="s">
        <v>287</v>
      </c>
      <c r="F601" s="6">
        <f t="shared" ref="F601:H601" si="310">F602</f>
        <v>470</v>
      </c>
      <c r="G601" s="6">
        <f t="shared" si="310"/>
        <v>470</v>
      </c>
      <c r="H601" s="6">
        <f t="shared" si="310"/>
        <v>470</v>
      </c>
    </row>
    <row r="602" spans="1:8" ht="15.75" outlineLevel="7" x14ac:dyDescent="0.2">
      <c r="A602" s="46" t="s">
        <v>552</v>
      </c>
      <c r="B602" s="46" t="s">
        <v>472</v>
      </c>
      <c r="C602" s="46" t="s">
        <v>286</v>
      </c>
      <c r="D602" s="46" t="s">
        <v>7</v>
      </c>
      <c r="E602" s="11" t="s">
        <v>8</v>
      </c>
      <c r="F602" s="7">
        <v>470</v>
      </c>
      <c r="G602" s="7">
        <v>470</v>
      </c>
      <c r="H602" s="7">
        <v>470</v>
      </c>
    </row>
    <row r="603" spans="1:8" ht="31.5" outlineLevel="5" x14ac:dyDescent="0.2">
      <c r="A603" s="45" t="s">
        <v>552</v>
      </c>
      <c r="B603" s="45" t="s">
        <v>472</v>
      </c>
      <c r="C603" s="45" t="s">
        <v>288</v>
      </c>
      <c r="D603" s="45"/>
      <c r="E603" s="10" t="s">
        <v>411</v>
      </c>
      <c r="F603" s="6">
        <f t="shared" ref="F603:F605" si="311">F604</f>
        <v>4259.5392000000002</v>
      </c>
      <c r="G603" s="6"/>
      <c r="H603" s="6"/>
    </row>
    <row r="604" spans="1:8" ht="15.75" outlineLevel="7" x14ac:dyDescent="0.2">
      <c r="A604" s="46" t="s">
        <v>552</v>
      </c>
      <c r="B604" s="46" t="s">
        <v>472</v>
      </c>
      <c r="C604" s="46" t="s">
        <v>288</v>
      </c>
      <c r="D604" s="46" t="s">
        <v>7</v>
      </c>
      <c r="E604" s="11" t="s">
        <v>8</v>
      </c>
      <c r="F604" s="7">
        <v>4259.5392000000002</v>
      </c>
      <c r="G604" s="7"/>
      <c r="H604" s="7"/>
    </row>
    <row r="605" spans="1:8" ht="31.5" outlineLevel="5" x14ac:dyDescent="0.2">
      <c r="A605" s="45" t="s">
        <v>552</v>
      </c>
      <c r="B605" s="45" t="s">
        <v>472</v>
      </c>
      <c r="C605" s="45" t="s">
        <v>288</v>
      </c>
      <c r="D605" s="45"/>
      <c r="E605" s="10" t="s">
        <v>714</v>
      </c>
      <c r="F605" s="6">
        <f t="shared" si="311"/>
        <v>13488.540800000001</v>
      </c>
      <c r="G605" s="6"/>
      <c r="H605" s="6"/>
    </row>
    <row r="606" spans="1:8" ht="15.75" outlineLevel="7" x14ac:dyDescent="0.2">
      <c r="A606" s="46" t="s">
        <v>552</v>
      </c>
      <c r="B606" s="46" t="s">
        <v>472</v>
      </c>
      <c r="C606" s="46" t="s">
        <v>288</v>
      </c>
      <c r="D606" s="46" t="s">
        <v>7</v>
      </c>
      <c r="E606" s="11" t="s">
        <v>8</v>
      </c>
      <c r="F606" s="7">
        <v>13488.540800000001</v>
      </c>
      <c r="G606" s="7"/>
      <c r="H606" s="7"/>
    </row>
    <row r="607" spans="1:8" ht="31.5" outlineLevel="3" x14ac:dyDescent="0.2">
      <c r="A607" s="45" t="s">
        <v>552</v>
      </c>
      <c r="B607" s="45" t="s">
        <v>472</v>
      </c>
      <c r="C607" s="45" t="s">
        <v>274</v>
      </c>
      <c r="D607" s="45"/>
      <c r="E607" s="10" t="s">
        <v>275</v>
      </c>
      <c r="F607" s="6">
        <f t="shared" ref="F607:F609" si="312">F608</f>
        <v>8710.4</v>
      </c>
      <c r="G607" s="6">
        <f t="shared" ref="G607:G609" si="313">G608</f>
        <v>8710.4</v>
      </c>
      <c r="H607" s="6">
        <f t="shared" ref="H607:H609" si="314">H608</f>
        <v>8710.4</v>
      </c>
    </row>
    <row r="608" spans="1:8" ht="31.5" outlineLevel="4" x14ac:dyDescent="0.2">
      <c r="A608" s="45" t="s">
        <v>552</v>
      </c>
      <c r="B608" s="45" t="s">
        <v>472</v>
      </c>
      <c r="C608" s="45" t="s">
        <v>276</v>
      </c>
      <c r="D608" s="45"/>
      <c r="E608" s="10" t="s">
        <v>35</v>
      </c>
      <c r="F608" s="6">
        <f t="shared" si="312"/>
        <v>8710.4</v>
      </c>
      <c r="G608" s="6">
        <f t="shared" si="313"/>
        <v>8710.4</v>
      </c>
      <c r="H608" s="6">
        <f t="shared" si="314"/>
        <v>8710.4</v>
      </c>
    </row>
    <row r="609" spans="1:8" ht="15.75" outlineLevel="5" x14ac:dyDescent="0.2">
      <c r="A609" s="45" t="s">
        <v>552</v>
      </c>
      <c r="B609" s="45" t="s">
        <v>472</v>
      </c>
      <c r="C609" s="45" t="s">
        <v>289</v>
      </c>
      <c r="D609" s="45"/>
      <c r="E609" s="10" t="s">
        <v>290</v>
      </c>
      <c r="F609" s="6">
        <f t="shared" si="312"/>
        <v>8710.4</v>
      </c>
      <c r="G609" s="6">
        <f t="shared" si="313"/>
        <v>8710.4</v>
      </c>
      <c r="H609" s="6">
        <f t="shared" si="314"/>
        <v>8710.4</v>
      </c>
    </row>
    <row r="610" spans="1:8" ht="15.75" outlineLevel="7" x14ac:dyDescent="0.2">
      <c r="A610" s="46" t="s">
        <v>552</v>
      </c>
      <c r="B610" s="46" t="s">
        <v>472</v>
      </c>
      <c r="C610" s="46" t="s">
        <v>289</v>
      </c>
      <c r="D610" s="46" t="s">
        <v>7</v>
      </c>
      <c r="E610" s="11" t="s">
        <v>8</v>
      </c>
      <c r="F610" s="7">
        <v>8710.4</v>
      </c>
      <c r="G610" s="7">
        <v>8710.4</v>
      </c>
      <c r="H610" s="7">
        <v>8710.4</v>
      </c>
    </row>
    <row r="611" spans="1:8" ht="31.5" outlineLevel="7" x14ac:dyDescent="0.2">
      <c r="A611" s="45" t="s">
        <v>552</v>
      </c>
      <c r="B611" s="45" t="s">
        <v>472</v>
      </c>
      <c r="C611" s="45" t="s">
        <v>30</v>
      </c>
      <c r="D611" s="45"/>
      <c r="E611" s="10" t="s">
        <v>31</v>
      </c>
      <c r="F611" s="6">
        <f t="shared" ref="F611:F613" si="315">F612</f>
        <v>129.5</v>
      </c>
      <c r="G611" s="6">
        <f t="shared" ref="G611:G613" si="316">G612</f>
        <v>129.5</v>
      </c>
      <c r="H611" s="6">
        <f t="shared" ref="H611:H613" si="317">H612</f>
        <v>129.5</v>
      </c>
    </row>
    <row r="612" spans="1:8" ht="15.75" outlineLevel="7" x14ac:dyDescent="0.2">
      <c r="A612" s="45" t="s">
        <v>552</v>
      </c>
      <c r="B612" s="45" t="s">
        <v>472</v>
      </c>
      <c r="C612" s="45" t="s">
        <v>71</v>
      </c>
      <c r="D612" s="45"/>
      <c r="E612" s="10" t="s">
        <v>72</v>
      </c>
      <c r="F612" s="6">
        <f t="shared" si="315"/>
        <v>129.5</v>
      </c>
      <c r="G612" s="6">
        <f t="shared" si="316"/>
        <v>129.5</v>
      </c>
      <c r="H612" s="6">
        <f t="shared" si="317"/>
        <v>129.5</v>
      </c>
    </row>
    <row r="613" spans="1:8" ht="30" customHeight="1" outlineLevel="7" x14ac:dyDescent="0.2">
      <c r="A613" s="45" t="s">
        <v>552</v>
      </c>
      <c r="B613" s="45" t="s">
        <v>472</v>
      </c>
      <c r="C613" s="45" t="s">
        <v>73</v>
      </c>
      <c r="D613" s="45"/>
      <c r="E613" s="10" t="s">
        <v>74</v>
      </c>
      <c r="F613" s="6">
        <f t="shared" si="315"/>
        <v>129.5</v>
      </c>
      <c r="G613" s="6">
        <f t="shared" si="316"/>
        <v>129.5</v>
      </c>
      <c r="H613" s="6">
        <f t="shared" si="317"/>
        <v>129.5</v>
      </c>
    </row>
    <row r="614" spans="1:8" ht="15.75" outlineLevel="7" x14ac:dyDescent="0.2">
      <c r="A614" s="45" t="s">
        <v>552</v>
      </c>
      <c r="B614" s="45" t="s">
        <v>472</v>
      </c>
      <c r="C614" s="45" t="s">
        <v>75</v>
      </c>
      <c r="D614" s="45"/>
      <c r="E614" s="10" t="s">
        <v>76</v>
      </c>
      <c r="F614" s="6">
        <f>F616+F615</f>
        <v>129.5</v>
      </c>
      <c r="G614" s="6">
        <f t="shared" ref="G614:H614" si="318">G616+G615</f>
        <v>129.5</v>
      </c>
      <c r="H614" s="6">
        <f t="shared" si="318"/>
        <v>129.5</v>
      </c>
    </row>
    <row r="615" spans="1:8" ht="47.25" outlineLevel="7" x14ac:dyDescent="0.2">
      <c r="A615" s="46" t="s">
        <v>552</v>
      </c>
      <c r="B615" s="46" t="s">
        <v>472</v>
      </c>
      <c r="C615" s="46" t="s">
        <v>75</v>
      </c>
      <c r="D615" s="46" t="s">
        <v>4</v>
      </c>
      <c r="E615" s="11" t="s">
        <v>5</v>
      </c>
      <c r="F615" s="7">
        <v>11.3</v>
      </c>
      <c r="G615" s="7">
        <v>11.3</v>
      </c>
      <c r="H615" s="7">
        <v>11.3</v>
      </c>
    </row>
    <row r="616" spans="1:8" ht="15.75" outlineLevel="7" x14ac:dyDescent="0.2">
      <c r="A616" s="46" t="s">
        <v>552</v>
      </c>
      <c r="B616" s="46" t="s">
        <v>472</v>
      </c>
      <c r="C616" s="46" t="s">
        <v>75</v>
      </c>
      <c r="D616" s="46" t="s">
        <v>7</v>
      </c>
      <c r="E616" s="11" t="s">
        <v>8</v>
      </c>
      <c r="F616" s="7">
        <v>118.2</v>
      </c>
      <c r="G616" s="7">
        <v>118.2</v>
      </c>
      <c r="H616" s="7">
        <v>118.2</v>
      </c>
    </row>
    <row r="617" spans="1:8" ht="15.75" outlineLevel="7" x14ac:dyDescent="0.2">
      <c r="A617" s="45" t="s">
        <v>552</v>
      </c>
      <c r="B617" s="45" t="s">
        <v>474</v>
      </c>
      <c r="C617" s="46"/>
      <c r="D617" s="46"/>
      <c r="E617" s="53" t="s">
        <v>475</v>
      </c>
      <c r="F617" s="6">
        <f t="shared" ref="F617:G622" si="319">F618</f>
        <v>10.199999999999999</v>
      </c>
      <c r="G617" s="6">
        <f t="shared" si="319"/>
        <v>10.199999999999999</v>
      </c>
      <c r="H617" s="6">
        <f t="shared" ref="H617:H622" si="320">H618</f>
        <v>10.199999999999999</v>
      </c>
    </row>
    <row r="618" spans="1:8" ht="15.75" outlineLevel="7" x14ac:dyDescent="0.2">
      <c r="A618" s="45" t="s">
        <v>552</v>
      </c>
      <c r="B618" s="45" t="s">
        <v>476</v>
      </c>
      <c r="C618" s="45"/>
      <c r="D618" s="45"/>
      <c r="E618" s="10" t="s">
        <v>477</v>
      </c>
      <c r="F618" s="6">
        <f t="shared" si="319"/>
        <v>10.199999999999999</v>
      </c>
      <c r="G618" s="6">
        <f t="shared" si="319"/>
        <v>10.199999999999999</v>
      </c>
      <c r="H618" s="6">
        <f t="shared" si="320"/>
        <v>10.199999999999999</v>
      </c>
    </row>
    <row r="619" spans="1:8" ht="31.5" outlineLevel="7" x14ac:dyDescent="0.2">
      <c r="A619" s="45" t="s">
        <v>552</v>
      </c>
      <c r="B619" s="45" t="s">
        <v>476</v>
      </c>
      <c r="C619" s="45" t="s">
        <v>30</v>
      </c>
      <c r="D619" s="45"/>
      <c r="E619" s="10" t="s">
        <v>31</v>
      </c>
      <c r="F619" s="6">
        <f t="shared" si="319"/>
        <v>10.199999999999999</v>
      </c>
      <c r="G619" s="6">
        <f t="shared" si="319"/>
        <v>10.199999999999999</v>
      </c>
      <c r="H619" s="6">
        <f t="shared" si="320"/>
        <v>10.199999999999999</v>
      </c>
    </row>
    <row r="620" spans="1:8" ht="15.75" outlineLevel="7" x14ac:dyDescent="0.2">
      <c r="A620" s="45" t="s">
        <v>552</v>
      </c>
      <c r="B620" s="45" t="s">
        <v>476</v>
      </c>
      <c r="C620" s="45" t="s">
        <v>71</v>
      </c>
      <c r="D620" s="45"/>
      <c r="E620" s="10" t="s">
        <v>72</v>
      </c>
      <c r="F620" s="6">
        <f t="shared" si="319"/>
        <v>10.199999999999999</v>
      </c>
      <c r="G620" s="6">
        <f t="shared" si="319"/>
        <v>10.199999999999999</v>
      </c>
      <c r="H620" s="6">
        <f t="shared" si="320"/>
        <v>10.199999999999999</v>
      </c>
    </row>
    <row r="621" spans="1:8" ht="30" customHeight="1" outlineLevel="7" x14ac:dyDescent="0.2">
      <c r="A621" s="45" t="s">
        <v>552</v>
      </c>
      <c r="B621" s="45" t="s">
        <v>476</v>
      </c>
      <c r="C621" s="45" t="s">
        <v>73</v>
      </c>
      <c r="D621" s="45"/>
      <c r="E621" s="10" t="s">
        <v>74</v>
      </c>
      <c r="F621" s="6">
        <f t="shared" si="319"/>
        <v>10.199999999999999</v>
      </c>
      <c r="G621" s="6">
        <f t="shared" si="319"/>
        <v>10.199999999999999</v>
      </c>
      <c r="H621" s="6">
        <f t="shared" si="320"/>
        <v>10.199999999999999</v>
      </c>
    </row>
    <row r="622" spans="1:8" ht="15.75" outlineLevel="7" x14ac:dyDescent="0.2">
      <c r="A622" s="45" t="s">
        <v>552</v>
      </c>
      <c r="B622" s="45" t="s">
        <v>476</v>
      </c>
      <c r="C622" s="45" t="s">
        <v>75</v>
      </c>
      <c r="D622" s="45"/>
      <c r="E622" s="10" t="s">
        <v>76</v>
      </c>
      <c r="F622" s="6">
        <f t="shared" si="319"/>
        <v>10.199999999999999</v>
      </c>
      <c r="G622" s="6">
        <f t="shared" si="319"/>
        <v>10.199999999999999</v>
      </c>
      <c r="H622" s="6">
        <f t="shared" si="320"/>
        <v>10.199999999999999</v>
      </c>
    </row>
    <row r="623" spans="1:8" ht="15.75" outlineLevel="7" x14ac:dyDescent="0.2">
      <c r="A623" s="46" t="s">
        <v>552</v>
      </c>
      <c r="B623" s="46" t="s">
        <v>476</v>
      </c>
      <c r="C623" s="46" t="s">
        <v>75</v>
      </c>
      <c r="D623" s="46" t="s">
        <v>7</v>
      </c>
      <c r="E623" s="11" t="s">
        <v>8</v>
      </c>
      <c r="F623" s="7">
        <v>10.199999999999999</v>
      </c>
      <c r="G623" s="7">
        <v>10.199999999999999</v>
      </c>
      <c r="H623" s="7">
        <v>10.199999999999999</v>
      </c>
    </row>
    <row r="624" spans="1:8" ht="15.75" outlineLevel="7" x14ac:dyDescent="0.2">
      <c r="A624" s="45" t="s">
        <v>552</v>
      </c>
      <c r="B624" s="45" t="s">
        <v>536</v>
      </c>
      <c r="C624" s="46"/>
      <c r="D624" s="46"/>
      <c r="E624" s="53" t="s">
        <v>537</v>
      </c>
      <c r="F624" s="6">
        <f t="shared" ref="F624:F629" si="321">F625</f>
        <v>7000</v>
      </c>
      <c r="G624" s="6">
        <f t="shared" ref="G624:G629" si="322">G625</f>
        <v>1000</v>
      </c>
      <c r="H624" s="6">
        <f t="shared" ref="H624:H629" si="323">H625</f>
        <v>1000</v>
      </c>
    </row>
    <row r="625" spans="1:8" ht="15.75" outlineLevel="7" x14ac:dyDescent="0.2">
      <c r="A625" s="45" t="s">
        <v>552</v>
      </c>
      <c r="B625" s="45" t="s">
        <v>540</v>
      </c>
      <c r="C625" s="45"/>
      <c r="D625" s="45"/>
      <c r="E625" s="10" t="s">
        <v>541</v>
      </c>
      <c r="F625" s="6">
        <f t="shared" si="321"/>
        <v>7000</v>
      </c>
      <c r="G625" s="6">
        <f t="shared" si="322"/>
        <v>1000</v>
      </c>
      <c r="H625" s="6">
        <f t="shared" si="323"/>
        <v>1000</v>
      </c>
    </row>
    <row r="626" spans="1:8" ht="31.5" outlineLevel="2" x14ac:dyDescent="0.2">
      <c r="A626" s="45" t="s">
        <v>552</v>
      </c>
      <c r="B626" s="45" t="s">
        <v>540</v>
      </c>
      <c r="C626" s="45" t="s">
        <v>22</v>
      </c>
      <c r="D626" s="45"/>
      <c r="E626" s="10" t="s">
        <v>23</v>
      </c>
      <c r="F626" s="6">
        <f t="shared" si="321"/>
        <v>7000</v>
      </c>
      <c r="G626" s="6">
        <f t="shared" si="322"/>
        <v>1000</v>
      </c>
      <c r="H626" s="6">
        <f t="shared" si="323"/>
        <v>1000</v>
      </c>
    </row>
    <row r="627" spans="1:8" ht="31.5" outlineLevel="3" x14ac:dyDescent="0.2">
      <c r="A627" s="45" t="s">
        <v>552</v>
      </c>
      <c r="B627" s="45" t="s">
        <v>540</v>
      </c>
      <c r="C627" s="45" t="s">
        <v>24</v>
      </c>
      <c r="D627" s="45"/>
      <c r="E627" s="10" t="s">
        <v>25</v>
      </c>
      <c r="F627" s="6">
        <f t="shared" si="321"/>
        <v>7000</v>
      </c>
      <c r="G627" s="6">
        <f t="shared" si="322"/>
        <v>1000</v>
      </c>
      <c r="H627" s="6">
        <f t="shared" si="323"/>
        <v>1000</v>
      </c>
    </row>
    <row r="628" spans="1:8" ht="21.75" customHeight="1" outlineLevel="4" x14ac:dyDescent="0.2">
      <c r="A628" s="45" t="s">
        <v>552</v>
      </c>
      <c r="B628" s="45" t="s">
        <v>540</v>
      </c>
      <c r="C628" s="45" t="s">
        <v>248</v>
      </c>
      <c r="D628" s="45"/>
      <c r="E628" s="10" t="s">
        <v>249</v>
      </c>
      <c r="F628" s="6">
        <f t="shared" si="321"/>
        <v>7000</v>
      </c>
      <c r="G628" s="6">
        <f t="shared" si="322"/>
        <v>1000</v>
      </c>
      <c r="H628" s="6">
        <f t="shared" si="323"/>
        <v>1000</v>
      </c>
    </row>
    <row r="629" spans="1:8" ht="47.25" outlineLevel="5" x14ac:dyDescent="0.2">
      <c r="A629" s="45" t="s">
        <v>552</v>
      </c>
      <c r="B629" s="45" t="s">
        <v>540</v>
      </c>
      <c r="C629" s="45" t="s">
        <v>440</v>
      </c>
      <c r="D629" s="45"/>
      <c r="E629" s="10" t="s">
        <v>441</v>
      </c>
      <c r="F629" s="6">
        <f t="shared" si="321"/>
        <v>7000</v>
      </c>
      <c r="G629" s="6">
        <f t="shared" si="322"/>
        <v>1000</v>
      </c>
      <c r="H629" s="6">
        <f t="shared" si="323"/>
        <v>1000</v>
      </c>
    </row>
    <row r="630" spans="1:8" ht="15.75" outlineLevel="7" x14ac:dyDescent="0.2">
      <c r="A630" s="46" t="s">
        <v>552</v>
      </c>
      <c r="B630" s="46" t="s">
        <v>540</v>
      </c>
      <c r="C630" s="46" t="s">
        <v>440</v>
      </c>
      <c r="D630" s="46" t="s">
        <v>19</v>
      </c>
      <c r="E630" s="11" t="s">
        <v>20</v>
      </c>
      <c r="F630" s="7">
        <f>1000+6000</f>
        <v>7000</v>
      </c>
      <c r="G630" s="7">
        <v>1000</v>
      </c>
      <c r="H630" s="7">
        <v>1000</v>
      </c>
    </row>
    <row r="631" spans="1:8" ht="15.75" outlineLevel="7" x14ac:dyDescent="0.2">
      <c r="A631" s="46"/>
      <c r="B631" s="46"/>
      <c r="C631" s="46"/>
      <c r="D631" s="46"/>
      <c r="E631" s="11"/>
      <c r="F631" s="7"/>
      <c r="G631" s="7"/>
      <c r="H631" s="7"/>
    </row>
    <row r="632" spans="1:8" ht="15.75" x14ac:dyDescent="0.2">
      <c r="A632" s="45" t="s">
        <v>554</v>
      </c>
      <c r="B632" s="45"/>
      <c r="C632" s="45"/>
      <c r="D632" s="45"/>
      <c r="E632" s="10" t="s">
        <v>555</v>
      </c>
      <c r="F632" s="6">
        <f>F633+F641+F761+F777</f>
        <v>1879526.0876632431</v>
      </c>
      <c r="G632" s="6">
        <f>G633+G641+G761+G777</f>
        <v>1883354.1540540541</v>
      </c>
      <c r="H632" s="6">
        <f>H633+H641+H761+H777</f>
        <v>1874933.9648648652</v>
      </c>
    </row>
    <row r="633" spans="1:8" ht="15.75" x14ac:dyDescent="0.2">
      <c r="A633" s="45" t="s">
        <v>554</v>
      </c>
      <c r="B633" s="45" t="s">
        <v>468</v>
      </c>
      <c r="C633" s="45"/>
      <c r="D633" s="45"/>
      <c r="E633" s="53" t="s">
        <v>469</v>
      </c>
      <c r="F633" s="6">
        <f t="shared" ref="F633:F637" si="324">F634</f>
        <v>40.6</v>
      </c>
      <c r="G633" s="6">
        <f t="shared" ref="G633:G637" si="325">G634</f>
        <v>40.6</v>
      </c>
      <c r="H633" s="6">
        <f t="shared" ref="H633:H637" si="326">H634</f>
        <v>40.6</v>
      </c>
    </row>
    <row r="634" spans="1:8" ht="15.75" outlineLevel="1" x14ac:dyDescent="0.2">
      <c r="A634" s="45" t="s">
        <v>554</v>
      </c>
      <c r="B634" s="45" t="s">
        <v>472</v>
      </c>
      <c r="C634" s="45"/>
      <c r="D634" s="45"/>
      <c r="E634" s="10" t="s">
        <v>473</v>
      </c>
      <c r="F634" s="6">
        <f t="shared" si="324"/>
        <v>40.6</v>
      </c>
      <c r="G634" s="6">
        <f t="shared" si="325"/>
        <v>40.6</v>
      </c>
      <c r="H634" s="6">
        <f t="shared" si="326"/>
        <v>40.6</v>
      </c>
    </row>
    <row r="635" spans="1:8" ht="31.5" outlineLevel="2" x14ac:dyDescent="0.2">
      <c r="A635" s="45" t="s">
        <v>554</v>
      </c>
      <c r="B635" s="45" t="s">
        <v>472</v>
      </c>
      <c r="C635" s="45" t="s">
        <v>30</v>
      </c>
      <c r="D635" s="45"/>
      <c r="E635" s="10" t="s">
        <v>31</v>
      </c>
      <c r="F635" s="6">
        <f t="shared" si="324"/>
        <v>40.6</v>
      </c>
      <c r="G635" s="6">
        <f t="shared" si="325"/>
        <v>40.6</v>
      </c>
      <c r="H635" s="6">
        <f t="shared" si="326"/>
        <v>40.6</v>
      </c>
    </row>
    <row r="636" spans="1:8" ht="15.75" outlineLevel="3" x14ac:dyDescent="0.2">
      <c r="A636" s="45" t="s">
        <v>554</v>
      </c>
      <c r="B636" s="45" t="s">
        <v>472</v>
      </c>
      <c r="C636" s="45" t="s">
        <v>71</v>
      </c>
      <c r="D636" s="45"/>
      <c r="E636" s="10" t="s">
        <v>72</v>
      </c>
      <c r="F636" s="6">
        <f t="shared" si="324"/>
        <v>40.6</v>
      </c>
      <c r="G636" s="6">
        <f t="shared" si="325"/>
        <v>40.6</v>
      </c>
      <c r="H636" s="6">
        <f t="shared" si="326"/>
        <v>40.6</v>
      </c>
    </row>
    <row r="637" spans="1:8" ht="32.25" customHeight="1" outlineLevel="4" x14ac:dyDescent="0.2">
      <c r="A637" s="45" t="s">
        <v>554</v>
      </c>
      <c r="B637" s="45" t="s">
        <v>472</v>
      </c>
      <c r="C637" s="45" t="s">
        <v>73</v>
      </c>
      <c r="D637" s="45"/>
      <c r="E637" s="10" t="s">
        <v>74</v>
      </c>
      <c r="F637" s="6">
        <f t="shared" si="324"/>
        <v>40.6</v>
      </c>
      <c r="G637" s="6">
        <f t="shared" si="325"/>
        <v>40.6</v>
      </c>
      <c r="H637" s="6">
        <f t="shared" si="326"/>
        <v>40.6</v>
      </c>
    </row>
    <row r="638" spans="1:8" ht="15.75" outlineLevel="5" x14ac:dyDescent="0.2">
      <c r="A638" s="45" t="s">
        <v>554</v>
      </c>
      <c r="B638" s="45" t="s">
        <v>472</v>
      </c>
      <c r="C638" s="45" t="s">
        <v>75</v>
      </c>
      <c r="D638" s="45"/>
      <c r="E638" s="10" t="s">
        <v>76</v>
      </c>
      <c r="F638" s="6">
        <f>F640+F639</f>
        <v>40.6</v>
      </c>
      <c r="G638" s="6">
        <f t="shared" ref="G638:H638" si="327">G640+G639</f>
        <v>40.6</v>
      </c>
      <c r="H638" s="6">
        <f t="shared" si="327"/>
        <v>40.6</v>
      </c>
    </row>
    <row r="639" spans="1:8" ht="47.25" outlineLevel="5" x14ac:dyDescent="0.2">
      <c r="A639" s="46" t="s">
        <v>554</v>
      </c>
      <c r="B639" s="46" t="s">
        <v>472</v>
      </c>
      <c r="C639" s="46" t="s">
        <v>75</v>
      </c>
      <c r="D639" s="46" t="s">
        <v>4</v>
      </c>
      <c r="E639" s="11" t="s">
        <v>5</v>
      </c>
      <c r="F639" s="7">
        <v>5.2</v>
      </c>
      <c r="G639" s="7">
        <v>5.2</v>
      </c>
      <c r="H639" s="7">
        <v>5.2</v>
      </c>
    </row>
    <row r="640" spans="1:8" ht="15.75" outlineLevel="7" x14ac:dyDescent="0.2">
      <c r="A640" s="46" t="s">
        <v>554</v>
      </c>
      <c r="B640" s="46" t="s">
        <v>472</v>
      </c>
      <c r="C640" s="46" t="s">
        <v>75</v>
      </c>
      <c r="D640" s="46" t="s">
        <v>7</v>
      </c>
      <c r="E640" s="11" t="s">
        <v>8</v>
      </c>
      <c r="F640" s="7">
        <v>35.4</v>
      </c>
      <c r="G640" s="7">
        <v>35.4</v>
      </c>
      <c r="H640" s="7">
        <v>35.4</v>
      </c>
    </row>
    <row r="641" spans="1:8" ht="15.75" outlineLevel="7" x14ac:dyDescent="0.2">
      <c r="A641" s="45" t="s">
        <v>554</v>
      </c>
      <c r="B641" s="45" t="s">
        <v>474</v>
      </c>
      <c r="C641" s="46"/>
      <c r="D641" s="46"/>
      <c r="E641" s="53" t="s">
        <v>475</v>
      </c>
      <c r="F641" s="6">
        <f>F642+F671+F704+F715+F721</f>
        <v>1856198.0432432431</v>
      </c>
      <c r="G641" s="6">
        <f>G642+G671+G704+G715+G721</f>
        <v>1862846.864054054</v>
      </c>
      <c r="H641" s="6">
        <f>H642+H671+H704+H715+H721</f>
        <v>1854001.274864865</v>
      </c>
    </row>
    <row r="642" spans="1:8" ht="15.75" outlineLevel="1" x14ac:dyDescent="0.2">
      <c r="A642" s="45" t="s">
        <v>554</v>
      </c>
      <c r="B642" s="45" t="s">
        <v>556</v>
      </c>
      <c r="C642" s="45"/>
      <c r="D642" s="45"/>
      <c r="E642" s="10" t="s">
        <v>557</v>
      </c>
      <c r="F642" s="6">
        <f>F643+F664</f>
        <v>741545.90999999992</v>
      </c>
      <c r="G642" s="6">
        <f t="shared" ref="G642:H642" si="328">G643+G664</f>
        <v>741904.71</v>
      </c>
      <c r="H642" s="6">
        <f t="shared" si="328"/>
        <v>734375.41</v>
      </c>
    </row>
    <row r="643" spans="1:8" ht="31.5" outlineLevel="2" x14ac:dyDescent="0.2">
      <c r="A643" s="45" t="s">
        <v>554</v>
      </c>
      <c r="B643" s="45" t="s">
        <v>556</v>
      </c>
      <c r="C643" s="45" t="s">
        <v>223</v>
      </c>
      <c r="D643" s="45"/>
      <c r="E643" s="10" t="s">
        <v>224</v>
      </c>
      <c r="F643" s="6">
        <f>F644+F654</f>
        <v>737829.80999999994</v>
      </c>
      <c r="G643" s="6">
        <f>G644+G654</f>
        <v>738188.61</v>
      </c>
      <c r="H643" s="6">
        <f>H644+H654</f>
        <v>730659.31</v>
      </c>
    </row>
    <row r="644" spans="1:8" ht="31.5" outlineLevel="3" x14ac:dyDescent="0.2">
      <c r="A644" s="45" t="s">
        <v>554</v>
      </c>
      <c r="B644" s="45" t="s">
        <v>556</v>
      </c>
      <c r="C644" s="45" t="s">
        <v>225</v>
      </c>
      <c r="D644" s="45"/>
      <c r="E644" s="10" t="s">
        <v>226</v>
      </c>
      <c r="F644" s="6">
        <f>F645</f>
        <v>5715.2</v>
      </c>
      <c r="G644" s="6">
        <f t="shared" ref="G644:H644" si="329">G645</f>
        <v>3432.8</v>
      </c>
      <c r="H644" s="6">
        <f t="shared" si="329"/>
        <v>3432.8</v>
      </c>
    </row>
    <row r="645" spans="1:8" ht="31.5" outlineLevel="4" x14ac:dyDescent="0.2">
      <c r="A645" s="45" t="s">
        <v>554</v>
      </c>
      <c r="B645" s="45" t="s">
        <v>556</v>
      </c>
      <c r="C645" s="45" t="s">
        <v>227</v>
      </c>
      <c r="D645" s="45"/>
      <c r="E645" s="10" t="s">
        <v>228</v>
      </c>
      <c r="F645" s="6">
        <f>F646+F652+F648+F650</f>
        <v>5715.2</v>
      </c>
      <c r="G645" s="6">
        <f>G646+G652+G648+G650</f>
        <v>3432.8</v>
      </c>
      <c r="H645" s="6">
        <f>H646+H652+H648+H650</f>
        <v>3432.8</v>
      </c>
    </row>
    <row r="646" spans="1:8" ht="15.75" outlineLevel="5" x14ac:dyDescent="0.2">
      <c r="A646" s="45" t="s">
        <v>554</v>
      </c>
      <c r="B646" s="45" t="s">
        <v>556</v>
      </c>
      <c r="C646" s="45" t="s">
        <v>291</v>
      </c>
      <c r="D646" s="45"/>
      <c r="E646" s="10" t="s">
        <v>292</v>
      </c>
      <c r="F646" s="6">
        <f t="shared" ref="F646:G646" si="330">F647</f>
        <v>2865.9</v>
      </c>
      <c r="G646" s="6">
        <f t="shared" si="330"/>
        <v>2865.9</v>
      </c>
      <c r="H646" s="6">
        <f>H647</f>
        <v>2865.9</v>
      </c>
    </row>
    <row r="647" spans="1:8" ht="15.75" outlineLevel="7" x14ac:dyDescent="0.2">
      <c r="A647" s="46" t="s">
        <v>554</v>
      </c>
      <c r="B647" s="46" t="s">
        <v>556</v>
      </c>
      <c r="C647" s="46" t="s">
        <v>291</v>
      </c>
      <c r="D647" s="46" t="s">
        <v>15</v>
      </c>
      <c r="E647" s="11" t="s">
        <v>16</v>
      </c>
      <c r="F647" s="7">
        <v>2865.9</v>
      </c>
      <c r="G647" s="7">
        <v>2865.9</v>
      </c>
      <c r="H647" s="7">
        <v>2865.9</v>
      </c>
    </row>
    <row r="648" spans="1:8" s="59" customFormat="1" ht="15.75" outlineLevel="7" x14ac:dyDescent="0.2">
      <c r="A648" s="45" t="s">
        <v>554</v>
      </c>
      <c r="B648" s="45" t="s">
        <v>556</v>
      </c>
      <c r="C648" s="45" t="s">
        <v>423</v>
      </c>
      <c r="D648" s="45"/>
      <c r="E648" s="10" t="s">
        <v>421</v>
      </c>
      <c r="F648" s="6">
        <f t="shared" ref="F648:G650" si="331">F649</f>
        <v>100</v>
      </c>
      <c r="G648" s="6">
        <f t="shared" si="331"/>
        <v>100</v>
      </c>
      <c r="H648" s="6">
        <f t="shared" ref="H648:H650" si="332">H649</f>
        <v>100</v>
      </c>
    </row>
    <row r="649" spans="1:8" ht="31.5" outlineLevel="7" x14ac:dyDescent="0.2">
      <c r="A649" s="46" t="s">
        <v>554</v>
      </c>
      <c r="B649" s="46" t="s">
        <v>556</v>
      </c>
      <c r="C649" s="46" t="s">
        <v>423</v>
      </c>
      <c r="D649" s="46" t="s">
        <v>65</v>
      </c>
      <c r="E649" s="13" t="s">
        <v>422</v>
      </c>
      <c r="F649" s="7">
        <v>100</v>
      </c>
      <c r="G649" s="7">
        <v>100</v>
      </c>
      <c r="H649" s="7">
        <v>100</v>
      </c>
    </row>
    <row r="650" spans="1:8" ht="31.5" outlineLevel="7" x14ac:dyDescent="0.2">
      <c r="A650" s="43" t="s">
        <v>554</v>
      </c>
      <c r="B650" s="43" t="s">
        <v>556</v>
      </c>
      <c r="C650" s="43" t="s">
        <v>741</v>
      </c>
      <c r="D650" s="43"/>
      <c r="E650" s="21" t="s">
        <v>609</v>
      </c>
      <c r="F650" s="6">
        <f t="shared" si="331"/>
        <v>1699.3</v>
      </c>
      <c r="G650" s="6">
        <f t="shared" si="331"/>
        <v>466.9</v>
      </c>
      <c r="H650" s="6">
        <f t="shared" si="332"/>
        <v>466.9</v>
      </c>
    </row>
    <row r="651" spans="1:8" ht="31.5" outlineLevel="7" x14ac:dyDescent="0.2">
      <c r="A651" s="44" t="s">
        <v>554</v>
      </c>
      <c r="B651" s="44" t="s">
        <v>556</v>
      </c>
      <c r="C651" s="44" t="s">
        <v>741</v>
      </c>
      <c r="D651" s="44" t="s">
        <v>65</v>
      </c>
      <c r="E651" s="22" t="s">
        <v>66</v>
      </c>
      <c r="F651" s="7">
        <v>1699.3</v>
      </c>
      <c r="G651" s="7">
        <v>466.9</v>
      </c>
      <c r="H651" s="7">
        <v>466.9</v>
      </c>
    </row>
    <row r="652" spans="1:8" ht="31.5" outlineLevel="5" x14ac:dyDescent="0.2">
      <c r="A652" s="45" t="s">
        <v>554</v>
      </c>
      <c r="B652" s="45" t="s">
        <v>556</v>
      </c>
      <c r="C652" s="45" t="s">
        <v>293</v>
      </c>
      <c r="D652" s="45"/>
      <c r="E652" s="10" t="s">
        <v>574</v>
      </c>
      <c r="F652" s="6">
        <f t="shared" ref="F652:H652" si="333">F653</f>
        <v>1050</v>
      </c>
      <c r="G652" s="6">
        <f t="shared" si="333"/>
        <v>0</v>
      </c>
      <c r="H652" s="6">
        <f t="shared" si="333"/>
        <v>0</v>
      </c>
    </row>
    <row r="653" spans="1:8" ht="31.5" outlineLevel="7" x14ac:dyDescent="0.2">
      <c r="A653" s="46" t="s">
        <v>554</v>
      </c>
      <c r="B653" s="46" t="s">
        <v>556</v>
      </c>
      <c r="C653" s="46" t="s">
        <v>293</v>
      </c>
      <c r="D653" s="46" t="s">
        <v>65</v>
      </c>
      <c r="E653" s="11" t="s">
        <v>66</v>
      </c>
      <c r="F653" s="7">
        <v>1050</v>
      </c>
      <c r="G653" s="7"/>
      <c r="H653" s="7"/>
    </row>
    <row r="654" spans="1:8" ht="31.5" outlineLevel="3" x14ac:dyDescent="0.2">
      <c r="A654" s="45" t="s">
        <v>554</v>
      </c>
      <c r="B654" s="45" t="s">
        <v>556</v>
      </c>
      <c r="C654" s="45" t="s">
        <v>294</v>
      </c>
      <c r="D654" s="45"/>
      <c r="E654" s="10" t="s">
        <v>295</v>
      </c>
      <c r="F654" s="6">
        <f t="shared" ref="F654:H654" si="334">F655+F658</f>
        <v>732114.61</v>
      </c>
      <c r="G654" s="6">
        <f t="shared" si="334"/>
        <v>734755.80999999994</v>
      </c>
      <c r="H654" s="6">
        <f t="shared" si="334"/>
        <v>727226.51</v>
      </c>
    </row>
    <row r="655" spans="1:8" ht="31.5" outlineLevel="4" x14ac:dyDescent="0.2">
      <c r="A655" s="45" t="s">
        <v>554</v>
      </c>
      <c r="B655" s="45" t="s">
        <v>556</v>
      </c>
      <c r="C655" s="45" t="s">
        <v>296</v>
      </c>
      <c r="D655" s="45"/>
      <c r="E655" s="10" t="s">
        <v>35</v>
      </c>
      <c r="F655" s="6">
        <f t="shared" ref="F655:F656" si="335">F656</f>
        <v>143359.9</v>
      </c>
      <c r="G655" s="6">
        <f t="shared" ref="G655:G656" si="336">G656</f>
        <v>143359.9</v>
      </c>
      <c r="H655" s="6">
        <f t="shared" ref="H655:H656" si="337">H656</f>
        <v>143359.9</v>
      </c>
    </row>
    <row r="656" spans="1:8" ht="15.75" outlineLevel="5" x14ac:dyDescent="0.2">
      <c r="A656" s="45" t="s">
        <v>554</v>
      </c>
      <c r="B656" s="45" t="s">
        <v>556</v>
      </c>
      <c r="C656" s="45" t="s">
        <v>297</v>
      </c>
      <c r="D656" s="45"/>
      <c r="E656" s="10" t="s">
        <v>298</v>
      </c>
      <c r="F656" s="6">
        <f t="shared" si="335"/>
        <v>143359.9</v>
      </c>
      <c r="G656" s="6">
        <f t="shared" si="336"/>
        <v>143359.9</v>
      </c>
      <c r="H656" s="6">
        <f t="shared" si="337"/>
        <v>143359.9</v>
      </c>
    </row>
    <row r="657" spans="1:8" ht="31.5" outlineLevel="7" x14ac:dyDescent="0.2">
      <c r="A657" s="46" t="s">
        <v>554</v>
      </c>
      <c r="B657" s="46" t="s">
        <v>556</v>
      </c>
      <c r="C657" s="46" t="s">
        <v>297</v>
      </c>
      <c r="D657" s="46" t="s">
        <v>65</v>
      </c>
      <c r="E657" s="11" t="s">
        <v>66</v>
      </c>
      <c r="F657" s="7">
        <f>143330.4+29.5</f>
        <v>143359.9</v>
      </c>
      <c r="G657" s="7">
        <f t="shared" ref="G657:H657" si="338">143330.4+29.5</f>
        <v>143359.9</v>
      </c>
      <c r="H657" s="7">
        <f t="shared" si="338"/>
        <v>143359.9</v>
      </c>
    </row>
    <row r="658" spans="1:8" ht="31.5" outlineLevel="4" x14ac:dyDescent="0.2">
      <c r="A658" s="45" t="s">
        <v>554</v>
      </c>
      <c r="B658" s="45" t="s">
        <v>556</v>
      </c>
      <c r="C658" s="45" t="s">
        <v>299</v>
      </c>
      <c r="D658" s="45"/>
      <c r="E658" s="10" t="s">
        <v>300</v>
      </c>
      <c r="F658" s="6">
        <f>F659+F661</f>
        <v>588754.71</v>
      </c>
      <c r="G658" s="6">
        <f t="shared" ref="G658:H658" si="339">G659+G661</f>
        <v>591395.90999999992</v>
      </c>
      <c r="H658" s="6">
        <f t="shared" si="339"/>
        <v>583866.61</v>
      </c>
    </row>
    <row r="659" spans="1:8" ht="31.5" outlineLevel="5" x14ac:dyDescent="0.2">
      <c r="A659" s="45" t="s">
        <v>554</v>
      </c>
      <c r="B659" s="45" t="s">
        <v>556</v>
      </c>
      <c r="C659" s="45" t="s">
        <v>301</v>
      </c>
      <c r="D659" s="45"/>
      <c r="E659" s="10" t="s">
        <v>302</v>
      </c>
      <c r="F659" s="6">
        <f t="shared" ref="F659:G659" si="340">F660</f>
        <v>6287.7</v>
      </c>
      <c r="G659" s="6">
        <f t="shared" si="340"/>
        <v>6287.7</v>
      </c>
      <c r="H659" s="6">
        <f>H660</f>
        <v>6287.7</v>
      </c>
    </row>
    <row r="660" spans="1:8" ht="31.5" outlineLevel="7" x14ac:dyDescent="0.2">
      <c r="A660" s="46" t="s">
        <v>554</v>
      </c>
      <c r="B660" s="46" t="s">
        <v>556</v>
      </c>
      <c r="C660" s="46" t="s">
        <v>301</v>
      </c>
      <c r="D660" s="46" t="s">
        <v>65</v>
      </c>
      <c r="E660" s="11" t="s">
        <v>66</v>
      </c>
      <c r="F660" s="7">
        <v>6287.7</v>
      </c>
      <c r="G660" s="7">
        <v>6287.7</v>
      </c>
      <c r="H660" s="7">
        <v>6287.7</v>
      </c>
    </row>
    <row r="661" spans="1:8" ht="31.5" outlineLevel="5" x14ac:dyDescent="0.2">
      <c r="A661" s="45" t="s">
        <v>554</v>
      </c>
      <c r="B661" s="45" t="s">
        <v>556</v>
      </c>
      <c r="C661" s="45" t="s">
        <v>303</v>
      </c>
      <c r="D661" s="45"/>
      <c r="E661" s="10" t="s">
        <v>304</v>
      </c>
      <c r="F661" s="6">
        <f>F662+F663</f>
        <v>582467.01</v>
      </c>
      <c r="G661" s="6">
        <f t="shared" ref="G661:H661" si="341">G662+G663</f>
        <v>585108.21</v>
      </c>
      <c r="H661" s="6">
        <f t="shared" si="341"/>
        <v>577578.91</v>
      </c>
    </row>
    <row r="662" spans="1:8" ht="31.5" outlineLevel="7" x14ac:dyDescent="0.2">
      <c r="A662" s="46" t="s">
        <v>554</v>
      </c>
      <c r="B662" s="46" t="s">
        <v>556</v>
      </c>
      <c r="C662" s="46" t="s">
        <v>303</v>
      </c>
      <c r="D662" s="46" t="s">
        <v>65</v>
      </c>
      <c r="E662" s="11" t="s">
        <v>66</v>
      </c>
      <c r="F662" s="7">
        <v>550744.51</v>
      </c>
      <c r="G662" s="7">
        <v>552514.21</v>
      </c>
      <c r="H662" s="7">
        <v>544984.91</v>
      </c>
    </row>
    <row r="663" spans="1:8" ht="15.75" outlineLevel="7" x14ac:dyDescent="0.2">
      <c r="A663" s="46" t="s">
        <v>554</v>
      </c>
      <c r="B663" s="46" t="s">
        <v>556</v>
      </c>
      <c r="C663" s="46" t="s">
        <v>303</v>
      </c>
      <c r="D663" s="46" t="s">
        <v>15</v>
      </c>
      <c r="E663" s="11" t="s">
        <v>16</v>
      </c>
      <c r="F663" s="7">
        <v>31722.5</v>
      </c>
      <c r="G663" s="7">
        <v>32594</v>
      </c>
      <c r="H663" s="7">
        <v>32594</v>
      </c>
    </row>
    <row r="664" spans="1:8" ht="31.5" outlineLevel="7" x14ac:dyDescent="0.2">
      <c r="A664" s="45" t="s">
        <v>554</v>
      </c>
      <c r="B664" s="45" t="s">
        <v>556</v>
      </c>
      <c r="C664" s="43" t="s">
        <v>49</v>
      </c>
      <c r="D664" s="43" t="s">
        <v>448</v>
      </c>
      <c r="E664" s="14" t="s">
        <v>638</v>
      </c>
      <c r="F664" s="6">
        <f t="shared" ref="F664:H665" si="342">F665</f>
        <v>3716.1000000000004</v>
      </c>
      <c r="G664" s="6">
        <f t="shared" si="342"/>
        <v>3716.1000000000004</v>
      </c>
      <c r="H664" s="6">
        <f t="shared" si="342"/>
        <v>3716.1000000000004</v>
      </c>
    </row>
    <row r="665" spans="1:8" ht="31.5" outlineLevel="7" x14ac:dyDescent="0.2">
      <c r="A665" s="45" t="s">
        <v>554</v>
      </c>
      <c r="B665" s="45" t="s">
        <v>556</v>
      </c>
      <c r="C665" s="43" t="s">
        <v>92</v>
      </c>
      <c r="D665" s="43" t="s">
        <v>448</v>
      </c>
      <c r="E665" s="14" t="s">
        <v>93</v>
      </c>
      <c r="F665" s="6">
        <f t="shared" si="342"/>
        <v>3716.1000000000004</v>
      </c>
      <c r="G665" s="6">
        <f t="shared" si="342"/>
        <v>3716.1000000000004</v>
      </c>
      <c r="H665" s="6">
        <f t="shared" si="342"/>
        <v>3716.1000000000004</v>
      </c>
    </row>
    <row r="666" spans="1:8" s="59" customFormat="1" ht="15.75" outlineLevel="7" x14ac:dyDescent="0.2">
      <c r="A666" s="45" t="s">
        <v>554</v>
      </c>
      <c r="B666" s="45" t="s">
        <v>556</v>
      </c>
      <c r="C666" s="43" t="s">
        <v>103</v>
      </c>
      <c r="D666" s="43"/>
      <c r="E666" s="14" t="s">
        <v>104</v>
      </c>
      <c r="F666" s="6">
        <f>F667+F669</f>
        <v>3716.1000000000004</v>
      </c>
      <c r="G666" s="6">
        <f t="shared" ref="G666:H666" si="343">G667+G669</f>
        <v>3716.1000000000004</v>
      </c>
      <c r="H666" s="6">
        <f t="shared" si="343"/>
        <v>3716.1000000000004</v>
      </c>
    </row>
    <row r="667" spans="1:8" s="59" customFormat="1" ht="15.75" outlineLevel="7" x14ac:dyDescent="0.2">
      <c r="A667" s="45" t="s">
        <v>554</v>
      </c>
      <c r="B667" s="45" t="s">
        <v>556</v>
      </c>
      <c r="C667" s="114" t="s">
        <v>641</v>
      </c>
      <c r="D667" s="43"/>
      <c r="E667" s="20" t="s">
        <v>642</v>
      </c>
      <c r="F667" s="6">
        <f t="shared" ref="F667:H667" si="344">F668</f>
        <v>1839.2</v>
      </c>
      <c r="G667" s="6">
        <f t="shared" si="344"/>
        <v>1839.2</v>
      </c>
      <c r="H667" s="6">
        <f t="shared" si="344"/>
        <v>1839.2</v>
      </c>
    </row>
    <row r="668" spans="1:8" ht="31.5" outlineLevel="7" x14ac:dyDescent="0.2">
      <c r="A668" s="46" t="s">
        <v>554</v>
      </c>
      <c r="B668" s="46" t="s">
        <v>556</v>
      </c>
      <c r="C668" s="57" t="s">
        <v>641</v>
      </c>
      <c r="D668" s="46" t="s">
        <v>65</v>
      </c>
      <c r="E668" s="11" t="s">
        <v>66</v>
      </c>
      <c r="F668" s="7">
        <v>1839.2</v>
      </c>
      <c r="G668" s="7">
        <v>1839.2</v>
      </c>
      <c r="H668" s="7">
        <v>1839.2</v>
      </c>
    </row>
    <row r="669" spans="1:8" s="59" customFormat="1" ht="15.75" outlineLevel="7" x14ac:dyDescent="0.2">
      <c r="A669" s="45" t="s">
        <v>554</v>
      </c>
      <c r="B669" s="45" t="s">
        <v>556</v>
      </c>
      <c r="C669" s="114" t="s">
        <v>640</v>
      </c>
      <c r="D669" s="43"/>
      <c r="E669" s="20" t="s">
        <v>639</v>
      </c>
      <c r="F669" s="6">
        <f>F670</f>
        <v>1876.9</v>
      </c>
      <c r="G669" s="6">
        <f t="shared" ref="G669:H669" si="345">G670</f>
        <v>1876.9</v>
      </c>
      <c r="H669" s="6">
        <f t="shared" si="345"/>
        <v>1876.9</v>
      </c>
    </row>
    <row r="670" spans="1:8" ht="31.5" outlineLevel="7" x14ac:dyDescent="0.2">
      <c r="A670" s="46" t="s">
        <v>554</v>
      </c>
      <c r="B670" s="46" t="s">
        <v>556</v>
      </c>
      <c r="C670" s="57" t="s">
        <v>640</v>
      </c>
      <c r="D670" s="46" t="s">
        <v>65</v>
      </c>
      <c r="E670" s="11" t="s">
        <v>66</v>
      </c>
      <c r="F670" s="7">
        <v>1876.9</v>
      </c>
      <c r="G670" s="7">
        <v>1876.9</v>
      </c>
      <c r="H670" s="7">
        <v>1876.9</v>
      </c>
    </row>
    <row r="671" spans="1:8" ht="15.75" outlineLevel="1" x14ac:dyDescent="0.2">
      <c r="A671" s="45" t="s">
        <v>554</v>
      </c>
      <c r="B671" s="45" t="s">
        <v>527</v>
      </c>
      <c r="C671" s="45"/>
      <c r="D671" s="45"/>
      <c r="E671" s="10" t="s">
        <v>558</v>
      </c>
      <c r="F671" s="6">
        <f>F672+F699</f>
        <v>969460.52324324334</v>
      </c>
      <c r="G671" s="6">
        <f>G672+G699</f>
        <v>973076.15405405418</v>
      </c>
      <c r="H671" s="6">
        <f>H672+H699</f>
        <v>969673.36486486497</v>
      </c>
    </row>
    <row r="672" spans="1:8" ht="31.5" outlineLevel="2" x14ac:dyDescent="0.2">
      <c r="A672" s="45" t="s">
        <v>554</v>
      </c>
      <c r="B672" s="45" t="s">
        <v>527</v>
      </c>
      <c r="C672" s="45" t="s">
        <v>223</v>
      </c>
      <c r="D672" s="45"/>
      <c r="E672" s="10" t="s">
        <v>224</v>
      </c>
      <c r="F672" s="6">
        <f>F673+F679</f>
        <v>968190.52324324334</v>
      </c>
      <c r="G672" s="6">
        <f t="shared" ref="G672:H672" si="346">G673+G679</f>
        <v>971806.15405405418</v>
      </c>
      <c r="H672" s="6">
        <f t="shared" si="346"/>
        <v>968403.36486486497</v>
      </c>
    </row>
    <row r="673" spans="1:8" ht="31.5" outlineLevel="2" x14ac:dyDescent="0.2">
      <c r="A673" s="45" t="s">
        <v>554</v>
      </c>
      <c r="B673" s="45" t="s">
        <v>527</v>
      </c>
      <c r="C673" s="45" t="s">
        <v>225</v>
      </c>
      <c r="D673" s="45"/>
      <c r="E673" s="10" t="s">
        <v>226</v>
      </c>
      <c r="F673" s="6">
        <f>F674</f>
        <v>9327.58</v>
      </c>
      <c r="G673" s="6">
        <f t="shared" ref="G673:H673" si="347">G674</f>
        <v>8765.5</v>
      </c>
      <c r="H673" s="6">
        <f t="shared" si="347"/>
        <v>8765.5</v>
      </c>
    </row>
    <row r="674" spans="1:8" ht="31.5" outlineLevel="2" x14ac:dyDescent="0.2">
      <c r="A674" s="45" t="s">
        <v>554</v>
      </c>
      <c r="B674" s="45" t="s">
        <v>527</v>
      </c>
      <c r="C674" s="45" t="s">
        <v>227</v>
      </c>
      <c r="D674" s="45"/>
      <c r="E674" s="10" t="s">
        <v>228</v>
      </c>
      <c r="F674" s="6">
        <f>F675+F677</f>
        <v>9327.58</v>
      </c>
      <c r="G674" s="6">
        <f t="shared" ref="G674:H674" si="348">G675+G677</f>
        <v>8765.5</v>
      </c>
      <c r="H674" s="6">
        <f t="shared" si="348"/>
        <v>8765.5</v>
      </c>
    </row>
    <row r="675" spans="1:8" ht="31.5" outlineLevel="2" x14ac:dyDescent="0.2">
      <c r="A675" s="43" t="s">
        <v>482</v>
      </c>
      <c r="B675" s="114" t="s">
        <v>527</v>
      </c>
      <c r="C675" s="43" t="s">
        <v>610</v>
      </c>
      <c r="D675" s="43" t="s">
        <v>448</v>
      </c>
      <c r="E675" s="14" t="s">
        <v>611</v>
      </c>
      <c r="F675" s="6">
        <f>F676</f>
        <v>8765.5</v>
      </c>
      <c r="G675" s="6">
        <f t="shared" ref="G675:H675" si="349">G676</f>
        <v>8765.5</v>
      </c>
      <c r="H675" s="6">
        <f t="shared" si="349"/>
        <v>8765.5</v>
      </c>
    </row>
    <row r="676" spans="1:8" ht="31.5" outlineLevel="2" x14ac:dyDescent="0.2">
      <c r="A676" s="44" t="s">
        <v>482</v>
      </c>
      <c r="B676" s="57" t="s">
        <v>527</v>
      </c>
      <c r="C676" s="44" t="s">
        <v>610</v>
      </c>
      <c r="D676" s="44" t="s">
        <v>65</v>
      </c>
      <c r="E676" s="19" t="s">
        <v>422</v>
      </c>
      <c r="F676" s="7">
        <v>8765.5</v>
      </c>
      <c r="G676" s="7">
        <v>8765.5</v>
      </c>
      <c r="H676" s="7">
        <v>8765.5</v>
      </c>
    </row>
    <row r="677" spans="1:8" ht="31.5" outlineLevel="2" x14ac:dyDescent="0.2">
      <c r="A677" s="43" t="s">
        <v>554</v>
      </c>
      <c r="B677" s="114" t="s">
        <v>527</v>
      </c>
      <c r="C677" s="45" t="s">
        <v>770</v>
      </c>
      <c r="D677" s="45"/>
      <c r="E677" s="10" t="s">
        <v>871</v>
      </c>
      <c r="F677" s="6">
        <f>F678</f>
        <v>562.08000000000004</v>
      </c>
      <c r="G677" s="6"/>
      <c r="H677" s="6"/>
    </row>
    <row r="678" spans="1:8" ht="31.5" outlineLevel="2" x14ac:dyDescent="0.2">
      <c r="A678" s="44" t="s">
        <v>554</v>
      </c>
      <c r="B678" s="57" t="s">
        <v>527</v>
      </c>
      <c r="C678" s="46" t="s">
        <v>770</v>
      </c>
      <c r="D678" s="46" t="s">
        <v>65</v>
      </c>
      <c r="E678" s="11" t="s">
        <v>66</v>
      </c>
      <c r="F678" s="7">
        <v>562.08000000000004</v>
      </c>
      <c r="G678" s="6"/>
      <c r="H678" s="6"/>
    </row>
    <row r="679" spans="1:8" ht="31.5" outlineLevel="3" x14ac:dyDescent="0.2">
      <c r="A679" s="45" t="s">
        <v>554</v>
      </c>
      <c r="B679" s="45" t="s">
        <v>527</v>
      </c>
      <c r="C679" s="45" t="s">
        <v>294</v>
      </c>
      <c r="D679" s="45"/>
      <c r="E679" s="10" t="s">
        <v>295</v>
      </c>
      <c r="F679" s="6">
        <f>F680+F683+F696</f>
        <v>958862.94324324338</v>
      </c>
      <c r="G679" s="6">
        <f t="shared" ref="G679:H679" si="350">G680+G683+G696</f>
        <v>963040.65405405418</v>
      </c>
      <c r="H679" s="6">
        <f t="shared" si="350"/>
        <v>959637.86486486497</v>
      </c>
    </row>
    <row r="680" spans="1:8" ht="31.5" outlineLevel="4" x14ac:dyDescent="0.2">
      <c r="A680" s="45" t="s">
        <v>554</v>
      </c>
      <c r="B680" s="45" t="s">
        <v>527</v>
      </c>
      <c r="C680" s="45" t="s">
        <v>296</v>
      </c>
      <c r="D680" s="45"/>
      <c r="E680" s="10" t="s">
        <v>35</v>
      </c>
      <c r="F680" s="6">
        <f t="shared" ref="F680:F681" si="351">F681</f>
        <v>118778.8</v>
      </c>
      <c r="G680" s="6">
        <f t="shared" ref="G680:G681" si="352">G681</f>
        <v>118778.8</v>
      </c>
      <c r="H680" s="6">
        <f t="shared" ref="H680:H681" si="353">H681</f>
        <v>118778.8</v>
      </c>
    </row>
    <row r="681" spans="1:8" ht="15.75" outlineLevel="5" x14ac:dyDescent="0.2">
      <c r="A681" s="45" t="s">
        <v>554</v>
      </c>
      <c r="B681" s="45" t="s">
        <v>527</v>
      </c>
      <c r="C681" s="45" t="s">
        <v>307</v>
      </c>
      <c r="D681" s="45"/>
      <c r="E681" s="10" t="s">
        <v>308</v>
      </c>
      <c r="F681" s="6">
        <f t="shared" si="351"/>
        <v>118778.8</v>
      </c>
      <c r="G681" s="6">
        <f t="shared" si="352"/>
        <v>118778.8</v>
      </c>
      <c r="H681" s="6">
        <f t="shared" si="353"/>
        <v>118778.8</v>
      </c>
    </row>
    <row r="682" spans="1:8" ht="31.5" outlineLevel="7" x14ac:dyDescent="0.2">
      <c r="A682" s="46" t="s">
        <v>554</v>
      </c>
      <c r="B682" s="46" t="s">
        <v>527</v>
      </c>
      <c r="C682" s="46" t="s">
        <v>307</v>
      </c>
      <c r="D682" s="46" t="s">
        <v>65</v>
      </c>
      <c r="E682" s="11" t="s">
        <v>66</v>
      </c>
      <c r="F682" s="7">
        <f>118776.1+2.7</f>
        <v>118778.8</v>
      </c>
      <c r="G682" s="7">
        <f t="shared" ref="G682:H682" si="354">118776.1+2.7</f>
        <v>118778.8</v>
      </c>
      <c r="H682" s="7">
        <f t="shared" si="354"/>
        <v>118778.8</v>
      </c>
    </row>
    <row r="683" spans="1:8" ht="31.5" outlineLevel="4" x14ac:dyDescent="0.2">
      <c r="A683" s="45" t="s">
        <v>554</v>
      </c>
      <c r="B683" s="45" t="s">
        <v>527</v>
      </c>
      <c r="C683" s="45" t="s">
        <v>299</v>
      </c>
      <c r="D683" s="45"/>
      <c r="E683" s="10" t="s">
        <v>300</v>
      </c>
      <c r="F683" s="6">
        <f t="shared" ref="F683:H683" si="355">F684+F686+F688+F690+F694+F692</f>
        <v>838465.84324324329</v>
      </c>
      <c r="G683" s="6">
        <f t="shared" si="355"/>
        <v>842643.55405405408</v>
      </c>
      <c r="H683" s="6">
        <f t="shared" si="355"/>
        <v>839240.76486486488</v>
      </c>
    </row>
    <row r="684" spans="1:8" ht="31.5" outlineLevel="5" x14ac:dyDescent="0.2">
      <c r="A684" s="45" t="s">
        <v>554</v>
      </c>
      <c r="B684" s="45" t="s">
        <v>527</v>
      </c>
      <c r="C684" s="45" t="s">
        <v>301</v>
      </c>
      <c r="D684" s="45"/>
      <c r="E684" s="10" t="s">
        <v>302</v>
      </c>
      <c r="F684" s="6">
        <f t="shared" ref="F684:G684" si="356">F685</f>
        <v>17324.3</v>
      </c>
      <c r="G684" s="6">
        <f t="shared" si="356"/>
        <v>17324.3</v>
      </c>
      <c r="H684" s="6">
        <f>H685</f>
        <v>17324.3</v>
      </c>
    </row>
    <row r="685" spans="1:8" ht="31.5" outlineLevel="7" x14ac:dyDescent="0.2">
      <c r="A685" s="46" t="s">
        <v>554</v>
      </c>
      <c r="B685" s="46" t="s">
        <v>527</v>
      </c>
      <c r="C685" s="46" t="s">
        <v>301</v>
      </c>
      <c r="D685" s="46" t="s">
        <v>65</v>
      </c>
      <c r="E685" s="11" t="s">
        <v>66</v>
      </c>
      <c r="F685" s="7">
        <v>17324.3</v>
      </c>
      <c r="G685" s="7">
        <v>17324.3</v>
      </c>
      <c r="H685" s="7">
        <v>17324.3</v>
      </c>
    </row>
    <row r="686" spans="1:8" ht="31.5" outlineLevel="5" x14ac:dyDescent="0.2">
      <c r="A686" s="45" t="s">
        <v>554</v>
      </c>
      <c r="B686" s="45" t="s">
        <v>527</v>
      </c>
      <c r="C686" s="45" t="s">
        <v>303</v>
      </c>
      <c r="D686" s="45"/>
      <c r="E686" s="10" t="s">
        <v>304</v>
      </c>
      <c r="F686" s="6">
        <f t="shared" ref="F686:H686" si="357">F687</f>
        <v>658669.6</v>
      </c>
      <c r="G686" s="6">
        <f t="shared" si="357"/>
        <v>673056</v>
      </c>
      <c r="H686" s="6">
        <f t="shared" si="357"/>
        <v>671500.9</v>
      </c>
    </row>
    <row r="687" spans="1:8" ht="31.5" outlineLevel="7" x14ac:dyDescent="0.2">
      <c r="A687" s="46" t="s">
        <v>554</v>
      </c>
      <c r="B687" s="46" t="s">
        <v>527</v>
      </c>
      <c r="C687" s="46" t="s">
        <v>303</v>
      </c>
      <c r="D687" s="46" t="s">
        <v>65</v>
      </c>
      <c r="E687" s="11" t="s">
        <v>66</v>
      </c>
      <c r="F687" s="7">
        <v>658669.6</v>
      </c>
      <c r="G687" s="7">
        <v>673056</v>
      </c>
      <c r="H687" s="7">
        <v>671500.9</v>
      </c>
    </row>
    <row r="688" spans="1:8" ht="31.5" outlineLevel="5" x14ac:dyDescent="0.2">
      <c r="A688" s="45" t="s">
        <v>554</v>
      </c>
      <c r="B688" s="45" t="s">
        <v>527</v>
      </c>
      <c r="C688" s="45" t="s">
        <v>309</v>
      </c>
      <c r="D688" s="45"/>
      <c r="E688" s="10" t="s">
        <v>310</v>
      </c>
      <c r="F688" s="6">
        <f t="shared" ref="F688:G688" si="358">F689</f>
        <v>51567</v>
      </c>
      <c r="G688" s="6">
        <f t="shared" si="358"/>
        <v>51567</v>
      </c>
      <c r="H688" s="6">
        <f>H689</f>
        <v>51567</v>
      </c>
    </row>
    <row r="689" spans="1:8" ht="31.5" outlineLevel="7" x14ac:dyDescent="0.2">
      <c r="A689" s="46" t="s">
        <v>554</v>
      </c>
      <c r="B689" s="46" t="s">
        <v>527</v>
      </c>
      <c r="C689" s="46" t="s">
        <v>309</v>
      </c>
      <c r="D689" s="46" t="s">
        <v>65</v>
      </c>
      <c r="E689" s="11" t="s">
        <v>66</v>
      </c>
      <c r="F689" s="7">
        <v>51567</v>
      </c>
      <c r="G689" s="7">
        <v>51567</v>
      </c>
      <c r="H689" s="7">
        <v>51567</v>
      </c>
    </row>
    <row r="690" spans="1:8" ht="31.5" outlineLevel="5" x14ac:dyDescent="0.2">
      <c r="A690" s="45" t="s">
        <v>554</v>
      </c>
      <c r="B690" s="45" t="s">
        <v>527</v>
      </c>
      <c r="C690" s="45" t="s">
        <v>311</v>
      </c>
      <c r="D690" s="45"/>
      <c r="E690" s="10" t="s">
        <v>312</v>
      </c>
      <c r="F690" s="6">
        <f t="shared" ref="F690:H690" si="359">F691</f>
        <v>103553.7</v>
      </c>
      <c r="G690" s="6">
        <f t="shared" si="359"/>
        <v>93266.2</v>
      </c>
      <c r="H690" s="6">
        <f t="shared" si="359"/>
        <v>91523.7</v>
      </c>
    </row>
    <row r="691" spans="1:8" ht="31.5" outlineLevel="7" x14ac:dyDescent="0.2">
      <c r="A691" s="46" t="s">
        <v>554</v>
      </c>
      <c r="B691" s="46" t="s">
        <v>527</v>
      </c>
      <c r="C691" s="46" t="s">
        <v>311</v>
      </c>
      <c r="D691" s="46" t="s">
        <v>65</v>
      </c>
      <c r="E691" s="11" t="s">
        <v>66</v>
      </c>
      <c r="F691" s="7">
        <v>103553.7</v>
      </c>
      <c r="G691" s="7">
        <v>93266.2</v>
      </c>
      <c r="H691" s="7">
        <v>91523.7</v>
      </c>
    </row>
    <row r="692" spans="1:8" ht="124.5" customHeight="1" outlineLevel="5" x14ac:dyDescent="0.2">
      <c r="A692" s="45" t="s">
        <v>554</v>
      </c>
      <c r="B692" s="45" t="s">
        <v>527</v>
      </c>
      <c r="C692" s="45" t="s">
        <v>313</v>
      </c>
      <c r="D692" s="45"/>
      <c r="E692" s="54" t="s">
        <v>424</v>
      </c>
      <c r="F692" s="6">
        <f t="shared" ref="F692:G692" si="360">F693</f>
        <v>551.34324324324325</v>
      </c>
      <c r="G692" s="6">
        <f t="shared" si="360"/>
        <v>557.254054054054</v>
      </c>
      <c r="H692" s="6">
        <f>H693</f>
        <v>549.3648648648649</v>
      </c>
    </row>
    <row r="693" spans="1:8" ht="31.5" outlineLevel="7" x14ac:dyDescent="0.2">
      <c r="A693" s="46" t="s">
        <v>554</v>
      </c>
      <c r="B693" s="46" t="s">
        <v>527</v>
      </c>
      <c r="C693" s="46" t="s">
        <v>313</v>
      </c>
      <c r="D693" s="46" t="s">
        <v>65</v>
      </c>
      <c r="E693" s="11" t="s">
        <v>66</v>
      </c>
      <c r="F693" s="7">
        <v>551.34324324324325</v>
      </c>
      <c r="G693" s="7">
        <v>557.254054054054</v>
      </c>
      <c r="H693" s="7">
        <v>549.3648648648649</v>
      </c>
    </row>
    <row r="694" spans="1:8" ht="124.5" customHeight="1" outlineLevel="5" x14ac:dyDescent="0.2">
      <c r="A694" s="45" t="s">
        <v>554</v>
      </c>
      <c r="B694" s="45" t="s">
        <v>527</v>
      </c>
      <c r="C694" s="45" t="s">
        <v>313</v>
      </c>
      <c r="D694" s="45"/>
      <c r="E694" s="54" t="s">
        <v>425</v>
      </c>
      <c r="F694" s="6">
        <f t="shared" ref="F694:G694" si="361">F695</f>
        <v>6799.9</v>
      </c>
      <c r="G694" s="6">
        <f t="shared" si="361"/>
        <v>6872.8</v>
      </c>
      <c r="H694" s="6">
        <f>H695</f>
        <v>6775.5</v>
      </c>
    </row>
    <row r="695" spans="1:8" ht="31.5" outlineLevel="7" x14ac:dyDescent="0.2">
      <c r="A695" s="46" t="s">
        <v>554</v>
      </c>
      <c r="B695" s="46" t="s">
        <v>527</v>
      </c>
      <c r="C695" s="46" t="s">
        <v>313</v>
      </c>
      <c r="D695" s="46" t="s">
        <v>65</v>
      </c>
      <c r="E695" s="11" t="s">
        <v>66</v>
      </c>
      <c r="F695" s="7">
        <v>6799.9</v>
      </c>
      <c r="G695" s="7">
        <v>6872.8</v>
      </c>
      <c r="H695" s="7">
        <v>6775.5</v>
      </c>
    </row>
    <row r="696" spans="1:8" ht="31.5" outlineLevel="7" x14ac:dyDescent="0.2">
      <c r="A696" s="45" t="s">
        <v>554</v>
      </c>
      <c r="B696" s="45" t="s">
        <v>527</v>
      </c>
      <c r="C696" s="45" t="s">
        <v>628</v>
      </c>
      <c r="D696" s="45"/>
      <c r="E696" s="10" t="s">
        <v>630</v>
      </c>
      <c r="F696" s="6">
        <f>F697</f>
        <v>1618.3</v>
      </c>
      <c r="G696" s="6">
        <f t="shared" ref="G696:H696" si="362">G697</f>
        <v>1618.3</v>
      </c>
      <c r="H696" s="6">
        <f t="shared" si="362"/>
        <v>1618.3</v>
      </c>
    </row>
    <row r="697" spans="1:8" ht="47.25" outlineLevel="7" x14ac:dyDescent="0.2">
      <c r="A697" s="45" t="s">
        <v>554</v>
      </c>
      <c r="B697" s="45" t="s">
        <v>527</v>
      </c>
      <c r="C697" s="45" t="s">
        <v>629</v>
      </c>
      <c r="D697" s="45"/>
      <c r="E697" s="10" t="s">
        <v>631</v>
      </c>
      <c r="F697" s="6">
        <f>F698</f>
        <v>1618.3</v>
      </c>
      <c r="G697" s="6">
        <f t="shared" ref="G697" si="363">G698</f>
        <v>1618.3</v>
      </c>
      <c r="H697" s="6">
        <f t="shared" ref="H697" si="364">H698</f>
        <v>1618.3</v>
      </c>
    </row>
    <row r="698" spans="1:8" ht="31.5" outlineLevel="7" x14ac:dyDescent="0.2">
      <c r="A698" s="46" t="s">
        <v>554</v>
      </c>
      <c r="B698" s="46" t="s">
        <v>527</v>
      </c>
      <c r="C698" s="46" t="s">
        <v>629</v>
      </c>
      <c r="D698" s="46" t="s">
        <v>65</v>
      </c>
      <c r="E698" s="11" t="s">
        <v>66</v>
      </c>
      <c r="F698" s="7">
        <v>1618.3</v>
      </c>
      <c r="G698" s="7">
        <v>1618.3</v>
      </c>
      <c r="H698" s="7">
        <v>1618.3</v>
      </c>
    </row>
    <row r="699" spans="1:8" ht="31.5" outlineLevel="7" x14ac:dyDescent="0.2">
      <c r="A699" s="45" t="s">
        <v>554</v>
      </c>
      <c r="B699" s="45" t="s">
        <v>527</v>
      </c>
      <c r="C699" s="43" t="s">
        <v>49</v>
      </c>
      <c r="D699" s="43" t="s">
        <v>448</v>
      </c>
      <c r="E699" s="14" t="s">
        <v>638</v>
      </c>
      <c r="F699" s="6">
        <f t="shared" ref="F699:H702" si="365">F700</f>
        <v>1270</v>
      </c>
      <c r="G699" s="6">
        <f t="shared" si="365"/>
        <v>1270</v>
      </c>
      <c r="H699" s="6">
        <f t="shared" si="365"/>
        <v>1270</v>
      </c>
    </row>
    <row r="700" spans="1:8" ht="31.5" outlineLevel="7" x14ac:dyDescent="0.2">
      <c r="A700" s="45" t="s">
        <v>554</v>
      </c>
      <c r="B700" s="45" t="s">
        <v>527</v>
      </c>
      <c r="C700" s="43" t="s">
        <v>92</v>
      </c>
      <c r="D700" s="43" t="s">
        <v>448</v>
      </c>
      <c r="E700" s="14" t="s">
        <v>93</v>
      </c>
      <c r="F700" s="6">
        <f t="shared" si="365"/>
        <v>1270</v>
      </c>
      <c r="G700" s="6">
        <f t="shared" si="365"/>
        <v>1270</v>
      </c>
      <c r="H700" s="6">
        <f t="shared" si="365"/>
        <v>1270</v>
      </c>
    </row>
    <row r="701" spans="1:8" ht="15.75" outlineLevel="7" x14ac:dyDescent="0.2">
      <c r="A701" s="45" t="s">
        <v>554</v>
      </c>
      <c r="B701" s="45" t="s">
        <v>527</v>
      </c>
      <c r="C701" s="43" t="s">
        <v>103</v>
      </c>
      <c r="D701" s="43"/>
      <c r="E701" s="14" t="s">
        <v>104</v>
      </c>
      <c r="F701" s="6">
        <f t="shared" si="365"/>
        <v>1270</v>
      </c>
      <c r="G701" s="6">
        <f t="shared" si="365"/>
        <v>1270</v>
      </c>
      <c r="H701" s="6">
        <f t="shared" si="365"/>
        <v>1270</v>
      </c>
    </row>
    <row r="702" spans="1:8" ht="15.75" outlineLevel="7" x14ac:dyDescent="0.2">
      <c r="A702" s="45" t="s">
        <v>554</v>
      </c>
      <c r="B702" s="45" t="s">
        <v>527</v>
      </c>
      <c r="C702" s="114" t="s">
        <v>640</v>
      </c>
      <c r="D702" s="43"/>
      <c r="E702" s="20" t="s">
        <v>639</v>
      </c>
      <c r="F702" s="6">
        <f t="shared" si="365"/>
        <v>1270</v>
      </c>
      <c r="G702" s="6">
        <f t="shared" si="365"/>
        <v>1270</v>
      </c>
      <c r="H702" s="6">
        <f t="shared" si="365"/>
        <v>1270</v>
      </c>
    </row>
    <row r="703" spans="1:8" ht="31.5" outlineLevel="7" x14ac:dyDescent="0.2">
      <c r="A703" s="46" t="s">
        <v>554</v>
      </c>
      <c r="B703" s="46" t="s">
        <v>527</v>
      </c>
      <c r="C703" s="57" t="s">
        <v>640</v>
      </c>
      <c r="D703" s="46" t="s">
        <v>65</v>
      </c>
      <c r="E703" s="11" t="s">
        <v>66</v>
      </c>
      <c r="F703" s="7">
        <v>1270</v>
      </c>
      <c r="G703" s="7">
        <v>1270</v>
      </c>
      <c r="H703" s="7">
        <v>1270</v>
      </c>
    </row>
    <row r="704" spans="1:8" ht="15.75" outlineLevel="1" x14ac:dyDescent="0.2">
      <c r="A704" s="45" t="s">
        <v>554</v>
      </c>
      <c r="B704" s="45" t="s">
        <v>559</v>
      </c>
      <c r="C704" s="45"/>
      <c r="D704" s="45"/>
      <c r="E704" s="10" t="s">
        <v>560</v>
      </c>
      <c r="F704" s="6">
        <f>F705+F710</f>
        <v>86644</v>
      </c>
      <c r="G704" s="6">
        <f t="shared" ref="G704:H704" si="366">G705+G710</f>
        <v>86644</v>
      </c>
      <c r="H704" s="6">
        <f t="shared" si="366"/>
        <v>86644</v>
      </c>
    </row>
    <row r="705" spans="1:8" ht="31.5" outlineLevel="2" x14ac:dyDescent="0.2">
      <c r="A705" s="45" t="s">
        <v>554</v>
      </c>
      <c r="B705" s="45" t="s">
        <v>559</v>
      </c>
      <c r="C705" s="45" t="s">
        <v>223</v>
      </c>
      <c r="D705" s="45"/>
      <c r="E705" s="10" t="s">
        <v>224</v>
      </c>
      <c r="F705" s="6">
        <f>F706</f>
        <v>86544</v>
      </c>
      <c r="G705" s="6">
        <f t="shared" ref="G705:H705" si="367">G706</f>
        <v>86544</v>
      </c>
      <c r="H705" s="6">
        <f t="shared" si="367"/>
        <v>86544</v>
      </c>
    </row>
    <row r="706" spans="1:8" ht="31.5" outlineLevel="3" x14ac:dyDescent="0.2">
      <c r="A706" s="45" t="s">
        <v>554</v>
      </c>
      <c r="B706" s="45" t="s">
        <v>559</v>
      </c>
      <c r="C706" s="45" t="s">
        <v>294</v>
      </c>
      <c r="D706" s="45"/>
      <c r="E706" s="10" t="s">
        <v>295</v>
      </c>
      <c r="F706" s="6">
        <f t="shared" ref="F706:H708" si="368">F707</f>
        <v>86544</v>
      </c>
      <c r="G706" s="6">
        <f t="shared" ref="G706:G708" si="369">G707</f>
        <v>86544</v>
      </c>
      <c r="H706" s="6">
        <f>H707</f>
        <v>86544</v>
      </c>
    </row>
    <row r="707" spans="1:8" ht="31.5" outlineLevel="4" x14ac:dyDescent="0.2">
      <c r="A707" s="45" t="s">
        <v>554</v>
      </c>
      <c r="B707" s="45" t="s">
        <v>559</v>
      </c>
      <c r="C707" s="45" t="s">
        <v>296</v>
      </c>
      <c r="D707" s="45"/>
      <c r="E707" s="10" t="s">
        <v>35</v>
      </c>
      <c r="F707" s="6">
        <f t="shared" si="368"/>
        <v>86544</v>
      </c>
      <c r="G707" s="6">
        <f t="shared" si="368"/>
        <v>86544</v>
      </c>
      <c r="H707" s="6">
        <f t="shared" si="368"/>
        <v>86544</v>
      </c>
    </row>
    <row r="708" spans="1:8" ht="15.75" outlineLevel="5" x14ac:dyDescent="0.2">
      <c r="A708" s="45" t="s">
        <v>554</v>
      </c>
      <c r="B708" s="45" t="s">
        <v>559</v>
      </c>
      <c r="C708" s="45" t="s">
        <v>314</v>
      </c>
      <c r="D708" s="45"/>
      <c r="E708" s="10" t="s">
        <v>315</v>
      </c>
      <c r="F708" s="6">
        <f t="shared" si="368"/>
        <v>86544</v>
      </c>
      <c r="G708" s="6">
        <f t="shared" si="369"/>
        <v>86544</v>
      </c>
      <c r="H708" s="6">
        <f>H709</f>
        <v>86544</v>
      </c>
    </row>
    <row r="709" spans="1:8" ht="31.5" outlineLevel="7" x14ac:dyDescent="0.2">
      <c r="A709" s="46" t="s">
        <v>554</v>
      </c>
      <c r="B709" s="46" t="s">
        <v>559</v>
      </c>
      <c r="C709" s="46" t="s">
        <v>314</v>
      </c>
      <c r="D709" s="46" t="s">
        <v>65</v>
      </c>
      <c r="E709" s="11" t="s">
        <v>66</v>
      </c>
      <c r="F709" s="7">
        <v>86544</v>
      </c>
      <c r="G709" s="7">
        <v>86544</v>
      </c>
      <c r="H709" s="7">
        <v>86544</v>
      </c>
    </row>
    <row r="710" spans="1:8" ht="31.5" outlineLevel="7" x14ac:dyDescent="0.2">
      <c r="A710" s="45" t="s">
        <v>554</v>
      </c>
      <c r="B710" s="45" t="s">
        <v>559</v>
      </c>
      <c r="C710" s="43" t="s">
        <v>49</v>
      </c>
      <c r="D710" s="43" t="s">
        <v>448</v>
      </c>
      <c r="E710" s="14" t="s">
        <v>638</v>
      </c>
      <c r="F710" s="6">
        <f t="shared" ref="F710:H713" si="370">F711</f>
        <v>100</v>
      </c>
      <c r="G710" s="6">
        <f t="shared" si="370"/>
        <v>100</v>
      </c>
      <c r="H710" s="6">
        <f t="shared" si="370"/>
        <v>100</v>
      </c>
    </row>
    <row r="711" spans="1:8" ht="31.5" outlineLevel="7" x14ac:dyDescent="0.2">
      <c r="A711" s="45" t="s">
        <v>554</v>
      </c>
      <c r="B711" s="45" t="s">
        <v>559</v>
      </c>
      <c r="C711" s="43" t="s">
        <v>92</v>
      </c>
      <c r="D711" s="43" t="s">
        <v>448</v>
      </c>
      <c r="E711" s="14" t="s">
        <v>93</v>
      </c>
      <c r="F711" s="6">
        <f t="shared" si="370"/>
        <v>100</v>
      </c>
      <c r="G711" s="6">
        <f t="shared" si="370"/>
        <v>100</v>
      </c>
      <c r="H711" s="6">
        <f t="shared" si="370"/>
        <v>100</v>
      </c>
    </row>
    <row r="712" spans="1:8" ht="15.75" outlineLevel="7" x14ac:dyDescent="0.2">
      <c r="A712" s="45" t="s">
        <v>554</v>
      </c>
      <c r="B712" s="45" t="s">
        <v>559</v>
      </c>
      <c r="C712" s="43" t="s">
        <v>103</v>
      </c>
      <c r="D712" s="43"/>
      <c r="E712" s="14" t="s">
        <v>104</v>
      </c>
      <c r="F712" s="6">
        <f t="shared" si="370"/>
        <v>100</v>
      </c>
      <c r="G712" s="6">
        <f t="shared" si="370"/>
        <v>100</v>
      </c>
      <c r="H712" s="6">
        <f t="shared" si="370"/>
        <v>100</v>
      </c>
    </row>
    <row r="713" spans="1:8" ht="15.75" outlineLevel="7" x14ac:dyDescent="0.2">
      <c r="A713" s="45" t="s">
        <v>554</v>
      </c>
      <c r="B713" s="45" t="s">
        <v>559</v>
      </c>
      <c r="C713" s="114" t="s">
        <v>640</v>
      </c>
      <c r="D713" s="43"/>
      <c r="E713" s="20" t="s">
        <v>639</v>
      </c>
      <c r="F713" s="6">
        <f t="shared" si="370"/>
        <v>100</v>
      </c>
      <c r="G713" s="6">
        <f t="shared" si="370"/>
        <v>100</v>
      </c>
      <c r="H713" s="6">
        <f t="shared" si="370"/>
        <v>100</v>
      </c>
    </row>
    <row r="714" spans="1:8" ht="31.5" outlineLevel="7" x14ac:dyDescent="0.2">
      <c r="A714" s="46" t="s">
        <v>554</v>
      </c>
      <c r="B714" s="46" t="s">
        <v>559</v>
      </c>
      <c r="C714" s="57" t="s">
        <v>640</v>
      </c>
      <c r="D714" s="46" t="s">
        <v>65</v>
      </c>
      <c r="E714" s="11" t="s">
        <v>66</v>
      </c>
      <c r="F714" s="7">
        <v>100</v>
      </c>
      <c r="G714" s="7">
        <v>100</v>
      </c>
      <c r="H714" s="7">
        <v>100</v>
      </c>
    </row>
    <row r="715" spans="1:8" ht="15.75" outlineLevel="1" x14ac:dyDescent="0.2">
      <c r="A715" s="45" t="s">
        <v>554</v>
      </c>
      <c r="B715" s="45" t="s">
        <v>476</v>
      </c>
      <c r="C715" s="45"/>
      <c r="D715" s="45"/>
      <c r="E715" s="10" t="s">
        <v>477</v>
      </c>
      <c r="F715" s="6">
        <f>F716</f>
        <v>10.199999999999999</v>
      </c>
      <c r="G715" s="6">
        <f t="shared" ref="G715:H715" si="371">G716</f>
        <v>10.199999999999999</v>
      </c>
      <c r="H715" s="6">
        <f t="shared" si="371"/>
        <v>10.199999999999999</v>
      </c>
    </row>
    <row r="716" spans="1:8" ht="31.5" outlineLevel="2" x14ac:dyDescent="0.2">
      <c r="A716" s="45" t="s">
        <v>554</v>
      </c>
      <c r="B716" s="45" t="s">
        <v>476</v>
      </c>
      <c r="C716" s="45" t="s">
        <v>30</v>
      </c>
      <c r="D716" s="45"/>
      <c r="E716" s="10" t="s">
        <v>31</v>
      </c>
      <c r="F716" s="6">
        <f t="shared" ref="F716:G719" si="372">F717</f>
        <v>10.199999999999999</v>
      </c>
      <c r="G716" s="6">
        <f t="shared" si="372"/>
        <v>10.199999999999999</v>
      </c>
      <c r="H716" s="6">
        <f t="shared" ref="H716:H719" si="373">H717</f>
        <v>10.199999999999999</v>
      </c>
    </row>
    <row r="717" spans="1:8" ht="15.75" outlineLevel="3" x14ac:dyDescent="0.2">
      <c r="A717" s="45" t="s">
        <v>554</v>
      </c>
      <c r="B717" s="45" t="s">
        <v>476</v>
      </c>
      <c r="C717" s="45" t="s">
        <v>71</v>
      </c>
      <c r="D717" s="45"/>
      <c r="E717" s="10" t="s">
        <v>72</v>
      </c>
      <c r="F717" s="6">
        <f t="shared" si="372"/>
        <v>10.199999999999999</v>
      </c>
      <c r="G717" s="6">
        <f t="shared" si="372"/>
        <v>10.199999999999999</v>
      </c>
      <c r="H717" s="6">
        <f t="shared" si="373"/>
        <v>10.199999999999999</v>
      </c>
    </row>
    <row r="718" spans="1:8" ht="30.75" customHeight="1" outlineLevel="4" x14ac:dyDescent="0.2">
      <c r="A718" s="45" t="s">
        <v>554</v>
      </c>
      <c r="B718" s="45" t="s">
        <v>476</v>
      </c>
      <c r="C718" s="45" t="s">
        <v>73</v>
      </c>
      <c r="D718" s="45"/>
      <c r="E718" s="10" t="s">
        <v>74</v>
      </c>
      <c r="F718" s="6">
        <f t="shared" si="372"/>
        <v>10.199999999999999</v>
      </c>
      <c r="G718" s="6">
        <f t="shared" si="372"/>
        <v>10.199999999999999</v>
      </c>
      <c r="H718" s="6">
        <f t="shared" si="373"/>
        <v>10.199999999999999</v>
      </c>
    </row>
    <row r="719" spans="1:8" ht="15.75" outlineLevel="5" x14ac:dyDescent="0.2">
      <c r="A719" s="45" t="s">
        <v>554</v>
      </c>
      <c r="B719" s="45" t="s">
        <v>476</v>
      </c>
      <c r="C719" s="45" t="s">
        <v>75</v>
      </c>
      <c r="D719" s="45"/>
      <c r="E719" s="10" t="s">
        <v>76</v>
      </c>
      <c r="F719" s="6">
        <f t="shared" si="372"/>
        <v>10.199999999999999</v>
      </c>
      <c r="G719" s="6">
        <f t="shared" si="372"/>
        <v>10.199999999999999</v>
      </c>
      <c r="H719" s="6">
        <f t="shared" si="373"/>
        <v>10.199999999999999</v>
      </c>
    </row>
    <row r="720" spans="1:8" ht="15.75" outlineLevel="7" x14ac:dyDescent="0.2">
      <c r="A720" s="46" t="s">
        <v>554</v>
      </c>
      <c r="B720" s="46" t="s">
        <v>476</v>
      </c>
      <c r="C720" s="46" t="s">
        <v>75</v>
      </c>
      <c r="D720" s="46" t="s">
        <v>7</v>
      </c>
      <c r="E720" s="11" t="s">
        <v>8</v>
      </c>
      <c r="F720" s="7">
        <v>10.199999999999999</v>
      </c>
      <c r="G720" s="7">
        <v>10.199999999999999</v>
      </c>
      <c r="H720" s="7">
        <v>10.199999999999999</v>
      </c>
    </row>
    <row r="721" spans="1:8" ht="15.75" outlineLevel="1" x14ac:dyDescent="0.2">
      <c r="A721" s="45" t="s">
        <v>554</v>
      </c>
      <c r="B721" s="45" t="s">
        <v>530</v>
      </c>
      <c r="C721" s="45"/>
      <c r="D721" s="45"/>
      <c r="E721" s="10" t="s">
        <v>531</v>
      </c>
      <c r="F721" s="6">
        <f>F722+F751</f>
        <v>58537.41</v>
      </c>
      <c r="G721" s="6">
        <f>G722+G751</f>
        <v>61211.799999999996</v>
      </c>
      <c r="H721" s="6">
        <f>H722+H751</f>
        <v>63298.299999999996</v>
      </c>
    </row>
    <row r="722" spans="1:8" ht="31.5" outlineLevel="2" x14ac:dyDescent="0.2">
      <c r="A722" s="45" t="s">
        <v>554</v>
      </c>
      <c r="B722" s="45" t="s">
        <v>530</v>
      </c>
      <c r="C722" s="45" t="s">
        <v>223</v>
      </c>
      <c r="D722" s="45"/>
      <c r="E722" s="10" t="s">
        <v>224</v>
      </c>
      <c r="F722" s="6">
        <f>F723+F733</f>
        <v>58373.91</v>
      </c>
      <c r="G722" s="6">
        <f>G723+G733</f>
        <v>61048.299999999996</v>
      </c>
      <c r="H722" s="6">
        <f>H723+H733</f>
        <v>63134.799999999996</v>
      </c>
    </row>
    <row r="723" spans="1:8" ht="31.5" outlineLevel="3" x14ac:dyDescent="0.2">
      <c r="A723" s="45" t="s">
        <v>554</v>
      </c>
      <c r="B723" s="45" t="s">
        <v>530</v>
      </c>
      <c r="C723" s="45" t="s">
        <v>225</v>
      </c>
      <c r="D723" s="45"/>
      <c r="E723" s="10" t="s">
        <v>226</v>
      </c>
      <c r="F723" s="6">
        <f t="shared" ref="F723:H723" si="374">F724</f>
        <v>579.70000000000005</v>
      </c>
      <c r="G723" s="6">
        <f t="shared" si="374"/>
        <v>579.70000000000005</v>
      </c>
      <c r="H723" s="6">
        <f t="shared" si="374"/>
        <v>579.70000000000005</v>
      </c>
    </row>
    <row r="724" spans="1:8" ht="31.5" outlineLevel="4" x14ac:dyDescent="0.2">
      <c r="A724" s="45" t="s">
        <v>554</v>
      </c>
      <c r="B724" s="45" t="s">
        <v>530</v>
      </c>
      <c r="C724" s="45" t="s">
        <v>305</v>
      </c>
      <c r="D724" s="45"/>
      <c r="E724" s="10" t="s">
        <v>306</v>
      </c>
      <c r="F724" s="6">
        <f>F725+F729+F731</f>
        <v>579.70000000000005</v>
      </c>
      <c r="G724" s="6">
        <f>G725+G729+G731</f>
        <v>579.70000000000005</v>
      </c>
      <c r="H724" s="6">
        <f>H725+H729+H731</f>
        <v>579.70000000000005</v>
      </c>
    </row>
    <row r="725" spans="1:8" ht="15.75" outlineLevel="5" x14ac:dyDescent="0.2">
      <c r="A725" s="45" t="s">
        <v>554</v>
      </c>
      <c r="B725" s="45" t="s">
        <v>530</v>
      </c>
      <c r="C725" s="45" t="s">
        <v>319</v>
      </c>
      <c r="D725" s="45"/>
      <c r="E725" s="10" t="s">
        <v>320</v>
      </c>
      <c r="F725" s="6">
        <f t="shared" ref="F725:H725" si="375">F726+F727+F728</f>
        <v>407.4</v>
      </c>
      <c r="G725" s="6">
        <f t="shared" si="375"/>
        <v>407.4</v>
      </c>
      <c r="H725" s="6">
        <f t="shared" si="375"/>
        <v>407.4</v>
      </c>
    </row>
    <row r="726" spans="1:8" ht="15.75" outlineLevel="7" x14ac:dyDescent="0.2">
      <c r="A726" s="46" t="s">
        <v>554</v>
      </c>
      <c r="B726" s="46" t="s">
        <v>530</v>
      </c>
      <c r="C726" s="46" t="s">
        <v>319</v>
      </c>
      <c r="D726" s="46" t="s">
        <v>7</v>
      </c>
      <c r="E726" s="11" t="s">
        <v>8</v>
      </c>
      <c r="F726" s="7">
        <v>71.099999999999994</v>
      </c>
      <c r="G726" s="7">
        <v>71.099999999999994</v>
      </c>
      <c r="H726" s="7">
        <v>71.099999999999994</v>
      </c>
    </row>
    <row r="727" spans="1:8" ht="15.75" outlineLevel="7" x14ac:dyDescent="0.2">
      <c r="A727" s="46" t="s">
        <v>554</v>
      </c>
      <c r="B727" s="46" t="s">
        <v>530</v>
      </c>
      <c r="C727" s="46" t="s">
        <v>319</v>
      </c>
      <c r="D727" s="46" t="s">
        <v>19</v>
      </c>
      <c r="E727" s="11" t="s">
        <v>20</v>
      </c>
      <c r="F727" s="7">
        <v>62.4</v>
      </c>
      <c r="G727" s="7">
        <v>62.4</v>
      </c>
      <c r="H727" s="7">
        <v>62.4</v>
      </c>
    </row>
    <row r="728" spans="1:8" ht="31.5" outlineLevel="7" x14ac:dyDescent="0.2">
      <c r="A728" s="46" t="s">
        <v>554</v>
      </c>
      <c r="B728" s="46" t="s">
        <v>530</v>
      </c>
      <c r="C728" s="46" t="s">
        <v>319</v>
      </c>
      <c r="D728" s="46" t="s">
        <v>65</v>
      </c>
      <c r="E728" s="11" t="s">
        <v>66</v>
      </c>
      <c r="F728" s="7">
        <v>273.89999999999998</v>
      </c>
      <c r="G728" s="7">
        <v>273.89999999999998</v>
      </c>
      <c r="H728" s="7">
        <v>273.89999999999998</v>
      </c>
    </row>
    <row r="729" spans="1:8" ht="15.75" outlineLevel="5" x14ac:dyDescent="0.2">
      <c r="A729" s="45" t="s">
        <v>554</v>
      </c>
      <c r="B729" s="45" t="s">
        <v>530</v>
      </c>
      <c r="C729" s="45" t="s">
        <v>321</v>
      </c>
      <c r="D729" s="45"/>
      <c r="E729" s="10" t="s">
        <v>322</v>
      </c>
      <c r="F729" s="6">
        <f>F730</f>
        <v>97.3</v>
      </c>
      <c r="G729" s="6">
        <f t="shared" ref="G729:H729" si="376">G730</f>
        <v>97.3</v>
      </c>
      <c r="H729" s="6">
        <f t="shared" si="376"/>
        <v>97.3</v>
      </c>
    </row>
    <row r="730" spans="1:8" ht="31.5" outlineLevel="7" x14ac:dyDescent="0.2">
      <c r="A730" s="46" t="s">
        <v>554</v>
      </c>
      <c r="B730" s="46" t="s">
        <v>530</v>
      </c>
      <c r="C730" s="46" t="s">
        <v>321</v>
      </c>
      <c r="D730" s="46" t="s">
        <v>65</v>
      </c>
      <c r="E730" s="11" t="s">
        <v>66</v>
      </c>
      <c r="F730" s="7">
        <v>97.3</v>
      </c>
      <c r="G730" s="7">
        <v>97.3</v>
      </c>
      <c r="H730" s="7">
        <v>97.3</v>
      </c>
    </row>
    <row r="731" spans="1:8" ht="15.75" outlineLevel="5" x14ac:dyDescent="0.2">
      <c r="A731" s="45" t="s">
        <v>554</v>
      </c>
      <c r="B731" s="45" t="s">
        <v>530</v>
      </c>
      <c r="C731" s="45" t="s">
        <v>323</v>
      </c>
      <c r="D731" s="45"/>
      <c r="E731" s="10" t="s">
        <v>324</v>
      </c>
      <c r="F731" s="6">
        <f>F732</f>
        <v>75</v>
      </c>
      <c r="G731" s="6">
        <f t="shared" ref="G731:H731" si="377">G732</f>
        <v>75</v>
      </c>
      <c r="H731" s="6">
        <f t="shared" si="377"/>
        <v>75</v>
      </c>
    </row>
    <row r="732" spans="1:8" ht="15.75" outlineLevel="7" x14ac:dyDescent="0.2">
      <c r="A732" s="46" t="s">
        <v>554</v>
      </c>
      <c r="B732" s="46" t="s">
        <v>530</v>
      </c>
      <c r="C732" s="46" t="s">
        <v>323</v>
      </c>
      <c r="D732" s="46" t="s">
        <v>19</v>
      </c>
      <c r="E732" s="11" t="s">
        <v>20</v>
      </c>
      <c r="F732" s="7">
        <v>75</v>
      </c>
      <c r="G732" s="7">
        <v>75</v>
      </c>
      <c r="H732" s="7">
        <v>75</v>
      </c>
    </row>
    <row r="733" spans="1:8" ht="31.5" outlineLevel="3" x14ac:dyDescent="0.2">
      <c r="A733" s="45" t="s">
        <v>554</v>
      </c>
      <c r="B733" s="45" t="s">
        <v>530</v>
      </c>
      <c r="C733" s="45" t="s">
        <v>294</v>
      </c>
      <c r="D733" s="45"/>
      <c r="E733" s="10" t="s">
        <v>295</v>
      </c>
      <c r="F733" s="6">
        <f>F734+F740</f>
        <v>57794.210000000006</v>
      </c>
      <c r="G733" s="6">
        <f>G734+G740</f>
        <v>60468.6</v>
      </c>
      <c r="H733" s="6">
        <f>H734+H740</f>
        <v>62555.1</v>
      </c>
    </row>
    <row r="734" spans="1:8" ht="31.5" outlineLevel="4" x14ac:dyDescent="0.2">
      <c r="A734" s="45" t="s">
        <v>554</v>
      </c>
      <c r="B734" s="45" t="s">
        <v>530</v>
      </c>
      <c r="C734" s="45" t="s">
        <v>296</v>
      </c>
      <c r="D734" s="45"/>
      <c r="E734" s="10" t="s">
        <v>35</v>
      </c>
      <c r="F734" s="6">
        <f>F735+F738</f>
        <v>25052.3</v>
      </c>
      <c r="G734" s="6">
        <f>G735+G738</f>
        <v>25525</v>
      </c>
      <c r="H734" s="6">
        <f>H735+H738</f>
        <v>27611.5</v>
      </c>
    </row>
    <row r="735" spans="1:8" ht="15.75" outlineLevel="5" x14ac:dyDescent="0.2">
      <c r="A735" s="45" t="s">
        <v>554</v>
      </c>
      <c r="B735" s="45" t="s">
        <v>530</v>
      </c>
      <c r="C735" s="45" t="s">
        <v>325</v>
      </c>
      <c r="D735" s="45"/>
      <c r="E735" s="10" t="s">
        <v>37</v>
      </c>
      <c r="F735" s="6">
        <f t="shared" ref="F735:H735" si="378">F736+F737</f>
        <v>11892.8</v>
      </c>
      <c r="G735" s="6">
        <f t="shared" si="378"/>
        <v>12365.5</v>
      </c>
      <c r="H735" s="6">
        <f t="shared" si="378"/>
        <v>14452</v>
      </c>
    </row>
    <row r="736" spans="1:8" ht="47.25" outlineLevel="7" x14ac:dyDescent="0.2">
      <c r="A736" s="46" t="s">
        <v>554</v>
      </c>
      <c r="B736" s="46" t="s">
        <v>530</v>
      </c>
      <c r="C736" s="46" t="s">
        <v>325</v>
      </c>
      <c r="D736" s="46" t="s">
        <v>4</v>
      </c>
      <c r="E736" s="11" t="s">
        <v>5</v>
      </c>
      <c r="F736" s="7">
        <v>11807.9</v>
      </c>
      <c r="G736" s="7">
        <v>12280.6</v>
      </c>
      <c r="H736" s="7">
        <v>14367.1</v>
      </c>
    </row>
    <row r="737" spans="1:8" ht="15.75" outlineLevel="7" x14ac:dyDescent="0.2">
      <c r="A737" s="46" t="s">
        <v>554</v>
      </c>
      <c r="B737" s="46" t="s">
        <v>530</v>
      </c>
      <c r="C737" s="46" t="s">
        <v>325</v>
      </c>
      <c r="D737" s="46" t="s">
        <v>7</v>
      </c>
      <c r="E737" s="11" t="s">
        <v>8</v>
      </c>
      <c r="F737" s="7">
        <v>84.9</v>
      </c>
      <c r="G737" s="7">
        <v>84.9</v>
      </c>
      <c r="H737" s="7">
        <v>84.9</v>
      </c>
    </row>
    <row r="738" spans="1:8" ht="15.75" outlineLevel="5" x14ac:dyDescent="0.2">
      <c r="A738" s="45" t="s">
        <v>554</v>
      </c>
      <c r="B738" s="45" t="s">
        <v>530</v>
      </c>
      <c r="C738" s="45" t="s">
        <v>326</v>
      </c>
      <c r="D738" s="45"/>
      <c r="E738" s="10" t="s">
        <v>230</v>
      </c>
      <c r="F738" s="6">
        <f t="shared" ref="F738:H738" si="379">F739</f>
        <v>13159.5</v>
      </c>
      <c r="G738" s="6">
        <f t="shared" si="379"/>
        <v>13159.5</v>
      </c>
      <c r="H738" s="6">
        <f t="shared" si="379"/>
        <v>13159.5</v>
      </c>
    </row>
    <row r="739" spans="1:8" ht="31.5" outlineLevel="7" x14ac:dyDescent="0.2">
      <c r="A739" s="46" t="s">
        <v>554</v>
      </c>
      <c r="B739" s="46" t="s">
        <v>530</v>
      </c>
      <c r="C739" s="46" t="s">
        <v>326</v>
      </c>
      <c r="D739" s="46" t="s">
        <v>65</v>
      </c>
      <c r="E739" s="11" t="s">
        <v>66</v>
      </c>
      <c r="F739" s="7">
        <v>13159.5</v>
      </c>
      <c r="G739" s="7">
        <v>13159.5</v>
      </c>
      <c r="H739" s="7">
        <v>13159.5</v>
      </c>
    </row>
    <row r="740" spans="1:8" ht="31.5" outlineLevel="4" x14ac:dyDescent="0.2">
      <c r="A740" s="45" t="s">
        <v>554</v>
      </c>
      <c r="B740" s="45" t="s">
        <v>530</v>
      </c>
      <c r="C740" s="45" t="s">
        <v>299</v>
      </c>
      <c r="D740" s="45"/>
      <c r="E740" s="10" t="s">
        <v>300</v>
      </c>
      <c r="F740" s="6">
        <f>F748+F743+F741</f>
        <v>32741.910000000003</v>
      </c>
      <c r="G740" s="6">
        <f t="shared" ref="G740:H740" si="380">G748+G743+G741</f>
        <v>34943.599999999999</v>
      </c>
      <c r="H740" s="6">
        <f t="shared" si="380"/>
        <v>34943.599999999999</v>
      </c>
    </row>
    <row r="741" spans="1:8" ht="15.75" outlineLevel="4" x14ac:dyDescent="0.2">
      <c r="A741" s="45" t="s">
        <v>554</v>
      </c>
      <c r="B741" s="45" t="s">
        <v>530</v>
      </c>
      <c r="C741" s="45" t="s">
        <v>316</v>
      </c>
      <c r="D741" s="45"/>
      <c r="E741" s="10" t="s">
        <v>317</v>
      </c>
      <c r="F741" s="6">
        <f t="shared" ref="F741:G741" si="381">F742</f>
        <v>4455</v>
      </c>
      <c r="G741" s="6">
        <f t="shared" si="381"/>
        <v>4455</v>
      </c>
      <c r="H741" s="6">
        <f>H742</f>
        <v>4455</v>
      </c>
    </row>
    <row r="742" spans="1:8" ht="31.5" outlineLevel="4" x14ac:dyDescent="0.2">
      <c r="A742" s="46" t="s">
        <v>554</v>
      </c>
      <c r="B742" s="46" t="s">
        <v>530</v>
      </c>
      <c r="C742" s="46" t="s">
        <v>316</v>
      </c>
      <c r="D742" s="46" t="s">
        <v>65</v>
      </c>
      <c r="E742" s="11" t="s">
        <v>66</v>
      </c>
      <c r="F742" s="7">
        <v>4455</v>
      </c>
      <c r="G742" s="7">
        <v>4455</v>
      </c>
      <c r="H742" s="7">
        <v>4455</v>
      </c>
    </row>
    <row r="743" spans="1:8" ht="15.75" outlineLevel="4" x14ac:dyDescent="0.2">
      <c r="A743" s="45" t="s">
        <v>554</v>
      </c>
      <c r="B743" s="45" t="s">
        <v>530</v>
      </c>
      <c r="C743" s="45" t="s">
        <v>318</v>
      </c>
      <c r="D743" s="45"/>
      <c r="E743" s="10" t="s">
        <v>712</v>
      </c>
      <c r="F743" s="6">
        <f t="shared" ref="F743:H743" si="382">F744+F745+F746+F747</f>
        <v>28049.010000000002</v>
      </c>
      <c r="G743" s="6">
        <f t="shared" si="382"/>
        <v>30244.1</v>
      </c>
      <c r="H743" s="6">
        <f t="shared" si="382"/>
        <v>30244.1</v>
      </c>
    </row>
    <row r="744" spans="1:8" ht="15.75" outlineLevel="4" x14ac:dyDescent="0.2">
      <c r="A744" s="46" t="s">
        <v>554</v>
      </c>
      <c r="B744" s="46" t="s">
        <v>530</v>
      </c>
      <c r="C744" s="46" t="s">
        <v>318</v>
      </c>
      <c r="D744" s="46" t="s">
        <v>7</v>
      </c>
      <c r="E744" s="11" t="s">
        <v>8</v>
      </c>
      <c r="F744" s="7">
        <v>7019.58</v>
      </c>
      <c r="G744" s="7">
        <v>7503.69</v>
      </c>
      <c r="H744" s="7">
        <v>7503.69</v>
      </c>
    </row>
    <row r="745" spans="1:8" ht="15.75" outlineLevel="4" x14ac:dyDescent="0.2">
      <c r="A745" s="46" t="s">
        <v>554</v>
      </c>
      <c r="B745" s="46" t="s">
        <v>530</v>
      </c>
      <c r="C745" s="46" t="s">
        <v>318</v>
      </c>
      <c r="D745" s="46" t="s">
        <v>19</v>
      </c>
      <c r="E745" s="11" t="s">
        <v>20</v>
      </c>
      <c r="F745" s="7">
        <v>356.27</v>
      </c>
      <c r="G745" s="7">
        <v>356.14</v>
      </c>
      <c r="H745" s="7">
        <v>356.14</v>
      </c>
    </row>
    <row r="746" spans="1:8" ht="31.5" outlineLevel="4" x14ac:dyDescent="0.2">
      <c r="A746" s="46" t="s">
        <v>554</v>
      </c>
      <c r="B746" s="46" t="s">
        <v>530</v>
      </c>
      <c r="C746" s="46" t="s">
        <v>318</v>
      </c>
      <c r="D746" s="46" t="s">
        <v>65</v>
      </c>
      <c r="E746" s="11" t="s">
        <v>66</v>
      </c>
      <c r="F746" s="7">
        <v>9647.58</v>
      </c>
      <c r="G746" s="7">
        <v>10886.69</v>
      </c>
      <c r="H746" s="7">
        <v>10886.69</v>
      </c>
    </row>
    <row r="747" spans="1:8" ht="15.75" outlineLevel="4" x14ac:dyDescent="0.2">
      <c r="A747" s="46" t="s">
        <v>554</v>
      </c>
      <c r="B747" s="46" t="s">
        <v>530</v>
      </c>
      <c r="C747" s="46" t="s">
        <v>318</v>
      </c>
      <c r="D747" s="46" t="s">
        <v>15</v>
      </c>
      <c r="E747" s="11" t="s">
        <v>16</v>
      </c>
      <c r="F747" s="7">
        <v>11025.58</v>
      </c>
      <c r="G747" s="7">
        <v>11497.58</v>
      </c>
      <c r="H747" s="7">
        <v>11497.58</v>
      </c>
    </row>
    <row r="748" spans="1:8" ht="31.5" outlineLevel="5" x14ac:dyDescent="0.2">
      <c r="A748" s="45" t="s">
        <v>554</v>
      </c>
      <c r="B748" s="45" t="s">
        <v>530</v>
      </c>
      <c r="C748" s="45" t="s">
        <v>303</v>
      </c>
      <c r="D748" s="45"/>
      <c r="E748" s="10" t="s">
        <v>304</v>
      </c>
      <c r="F748" s="6">
        <f>F749+F750</f>
        <v>237.9</v>
      </c>
      <c r="G748" s="6">
        <f>G749+G750</f>
        <v>244.5</v>
      </c>
      <c r="H748" s="6">
        <f>H749+H750</f>
        <v>244.5</v>
      </c>
    </row>
    <row r="749" spans="1:8" ht="47.25" outlineLevel="7" x14ac:dyDescent="0.2">
      <c r="A749" s="46" t="s">
        <v>554</v>
      </c>
      <c r="B749" s="46" t="s">
        <v>530</v>
      </c>
      <c r="C749" s="46" t="s">
        <v>303</v>
      </c>
      <c r="D749" s="46" t="s">
        <v>4</v>
      </c>
      <c r="E749" s="11" t="s">
        <v>5</v>
      </c>
      <c r="F749" s="7">
        <v>231</v>
      </c>
      <c r="G749" s="7">
        <v>237.4</v>
      </c>
      <c r="H749" s="7">
        <v>237.4</v>
      </c>
    </row>
    <row r="750" spans="1:8" ht="15.75" outlineLevel="7" x14ac:dyDescent="0.2">
      <c r="A750" s="46" t="s">
        <v>554</v>
      </c>
      <c r="B750" s="46" t="s">
        <v>530</v>
      </c>
      <c r="C750" s="46" t="s">
        <v>303</v>
      </c>
      <c r="D750" s="46" t="s">
        <v>7</v>
      </c>
      <c r="E750" s="11" t="s">
        <v>8</v>
      </c>
      <c r="F750" s="7">
        <v>6.9</v>
      </c>
      <c r="G750" s="7">
        <v>7.1</v>
      </c>
      <c r="H750" s="7">
        <v>7.1</v>
      </c>
    </row>
    <row r="751" spans="1:8" ht="31.5" outlineLevel="2" x14ac:dyDescent="0.2">
      <c r="A751" s="45" t="s">
        <v>554</v>
      </c>
      <c r="B751" s="45" t="s">
        <v>530</v>
      </c>
      <c r="C751" s="45" t="s">
        <v>49</v>
      </c>
      <c r="D751" s="45"/>
      <c r="E751" s="10" t="s">
        <v>50</v>
      </c>
      <c r="F751" s="6">
        <f t="shared" ref="F751:G751" si="383">F752</f>
        <v>163.5</v>
      </c>
      <c r="G751" s="6">
        <f t="shared" si="383"/>
        <v>163.5</v>
      </c>
      <c r="H751" s="6">
        <f t="shared" ref="H751" si="384">H752</f>
        <v>163.5</v>
      </c>
    </row>
    <row r="752" spans="1:8" ht="18.75" customHeight="1" outlineLevel="3" x14ac:dyDescent="0.2">
      <c r="A752" s="45" t="s">
        <v>554</v>
      </c>
      <c r="B752" s="45" t="s">
        <v>530</v>
      </c>
      <c r="C752" s="45" t="s">
        <v>51</v>
      </c>
      <c r="D752" s="45"/>
      <c r="E752" s="10" t="s">
        <v>52</v>
      </c>
      <c r="F752" s="6">
        <f>F753+F757</f>
        <v>163.5</v>
      </c>
      <c r="G752" s="6">
        <f>G753+G757</f>
        <v>163.5</v>
      </c>
      <c r="H752" s="6">
        <f>H753+H757</f>
        <v>163.5</v>
      </c>
    </row>
    <row r="753" spans="1:8" ht="18" customHeight="1" outlineLevel="4" x14ac:dyDescent="0.2">
      <c r="A753" s="45" t="s">
        <v>554</v>
      </c>
      <c r="B753" s="45" t="s">
        <v>530</v>
      </c>
      <c r="C753" s="45" t="s">
        <v>111</v>
      </c>
      <c r="D753" s="45"/>
      <c r="E753" s="10" t="s">
        <v>112</v>
      </c>
      <c r="F753" s="6">
        <f t="shared" ref="F753:G753" si="385">F754</f>
        <v>136.5</v>
      </c>
      <c r="G753" s="6">
        <f t="shared" si="385"/>
        <v>136.5</v>
      </c>
      <c r="H753" s="6">
        <f>H754</f>
        <v>136.5</v>
      </c>
    </row>
    <row r="754" spans="1:8" ht="15.75" outlineLevel="5" x14ac:dyDescent="0.2">
      <c r="A754" s="45" t="s">
        <v>554</v>
      </c>
      <c r="B754" s="45" t="s">
        <v>530</v>
      </c>
      <c r="C754" s="45" t="s">
        <v>327</v>
      </c>
      <c r="D754" s="45"/>
      <c r="E754" s="10" t="s">
        <v>328</v>
      </c>
      <c r="F754" s="6">
        <f>F755+F756</f>
        <v>136.5</v>
      </c>
      <c r="G754" s="6">
        <f t="shared" ref="G754:H754" si="386">G755+G756</f>
        <v>136.5</v>
      </c>
      <c r="H754" s="6">
        <f t="shared" si="386"/>
        <v>136.5</v>
      </c>
    </row>
    <row r="755" spans="1:8" ht="15.75" outlineLevel="7" x14ac:dyDescent="0.2">
      <c r="A755" s="46" t="s">
        <v>554</v>
      </c>
      <c r="B755" s="46" t="s">
        <v>530</v>
      </c>
      <c r="C755" s="46" t="s">
        <v>327</v>
      </c>
      <c r="D755" s="46" t="s">
        <v>7</v>
      </c>
      <c r="E755" s="11" t="s">
        <v>8</v>
      </c>
      <c r="F755" s="7">
        <v>75</v>
      </c>
      <c r="G755" s="7">
        <v>75</v>
      </c>
      <c r="H755" s="7">
        <v>75</v>
      </c>
    </row>
    <row r="756" spans="1:8" ht="31.5" outlineLevel="7" x14ac:dyDescent="0.2">
      <c r="A756" s="46" t="s">
        <v>554</v>
      </c>
      <c r="B756" s="46" t="s">
        <v>530</v>
      </c>
      <c r="C756" s="46" t="s">
        <v>327</v>
      </c>
      <c r="D756" s="46" t="s">
        <v>65</v>
      </c>
      <c r="E756" s="11" t="s">
        <v>66</v>
      </c>
      <c r="F756" s="7">
        <v>61.5</v>
      </c>
      <c r="G756" s="7">
        <v>61.5</v>
      </c>
      <c r="H756" s="7">
        <v>61.5</v>
      </c>
    </row>
    <row r="757" spans="1:8" ht="31.5" outlineLevel="4" x14ac:dyDescent="0.2">
      <c r="A757" s="45" t="s">
        <v>554</v>
      </c>
      <c r="B757" s="45" t="s">
        <v>530</v>
      </c>
      <c r="C757" s="45" t="s">
        <v>329</v>
      </c>
      <c r="D757" s="45"/>
      <c r="E757" s="10" t="s">
        <v>330</v>
      </c>
      <c r="F757" s="6">
        <f t="shared" ref="F757:G757" si="387">F758</f>
        <v>27</v>
      </c>
      <c r="G757" s="6">
        <f t="shared" si="387"/>
        <v>27</v>
      </c>
      <c r="H757" s="6">
        <f t="shared" ref="H757" si="388">H758</f>
        <v>27</v>
      </c>
    </row>
    <row r="758" spans="1:8" ht="31.5" outlineLevel="5" x14ac:dyDescent="0.2">
      <c r="A758" s="45" t="s">
        <v>554</v>
      </c>
      <c r="B758" s="45" t="s">
        <v>530</v>
      </c>
      <c r="C758" s="45" t="s">
        <v>331</v>
      </c>
      <c r="D758" s="45"/>
      <c r="E758" s="10" t="s">
        <v>332</v>
      </c>
      <c r="F758" s="6">
        <f>F759+F760</f>
        <v>27</v>
      </c>
      <c r="G758" s="6">
        <f t="shared" ref="G758:H758" si="389">G759+G760</f>
        <v>27</v>
      </c>
      <c r="H758" s="6">
        <f t="shared" si="389"/>
        <v>27</v>
      </c>
    </row>
    <row r="759" spans="1:8" ht="15.75" outlineLevel="7" x14ac:dyDescent="0.2">
      <c r="A759" s="46" t="s">
        <v>554</v>
      </c>
      <c r="B759" s="46" t="s">
        <v>530</v>
      </c>
      <c r="C759" s="46" t="s">
        <v>331</v>
      </c>
      <c r="D759" s="46" t="s">
        <v>7</v>
      </c>
      <c r="E759" s="11" t="s">
        <v>8</v>
      </c>
      <c r="F759" s="7">
        <v>18</v>
      </c>
      <c r="G759" s="7">
        <v>18</v>
      </c>
      <c r="H759" s="7">
        <v>18</v>
      </c>
    </row>
    <row r="760" spans="1:8" ht="31.5" outlineLevel="7" x14ac:dyDescent="0.2">
      <c r="A760" s="46" t="s">
        <v>554</v>
      </c>
      <c r="B760" s="46" t="s">
        <v>530</v>
      </c>
      <c r="C760" s="46" t="s">
        <v>331</v>
      </c>
      <c r="D760" s="46" t="s">
        <v>65</v>
      </c>
      <c r="E760" s="11" t="s">
        <v>66</v>
      </c>
      <c r="F760" s="7">
        <v>9</v>
      </c>
      <c r="G760" s="7">
        <v>9</v>
      </c>
      <c r="H760" s="7">
        <v>9</v>
      </c>
    </row>
    <row r="761" spans="1:8" ht="15.75" outlineLevel="7" x14ac:dyDescent="0.2">
      <c r="A761" s="45" t="s">
        <v>554</v>
      </c>
      <c r="B761" s="45" t="s">
        <v>536</v>
      </c>
      <c r="C761" s="46"/>
      <c r="D761" s="46"/>
      <c r="E761" s="53" t="s">
        <v>537</v>
      </c>
      <c r="F761" s="6">
        <f>F762+F771</f>
        <v>20669.689999999999</v>
      </c>
      <c r="G761" s="6">
        <f>G762+G771</f>
        <v>20466.689999999999</v>
      </c>
      <c r="H761" s="6">
        <f>H762+H771</f>
        <v>20892.09</v>
      </c>
    </row>
    <row r="762" spans="1:8" ht="15.75" outlineLevel="1" x14ac:dyDescent="0.2">
      <c r="A762" s="45" t="s">
        <v>554</v>
      </c>
      <c r="B762" s="45" t="s">
        <v>540</v>
      </c>
      <c r="C762" s="45"/>
      <c r="D762" s="45"/>
      <c r="E762" s="10" t="s">
        <v>541</v>
      </c>
      <c r="F762" s="6">
        <f>F763</f>
        <v>19949.689999999999</v>
      </c>
      <c r="G762" s="6">
        <f t="shared" ref="G762:H762" si="390">G763</f>
        <v>19946.689999999999</v>
      </c>
      <c r="H762" s="6">
        <f t="shared" si="390"/>
        <v>20472.09</v>
      </c>
    </row>
    <row r="763" spans="1:8" ht="31.5" outlineLevel="2" x14ac:dyDescent="0.2">
      <c r="A763" s="45" t="s">
        <v>554</v>
      </c>
      <c r="B763" s="45" t="s">
        <v>540</v>
      </c>
      <c r="C763" s="45" t="s">
        <v>223</v>
      </c>
      <c r="D763" s="45"/>
      <c r="E763" s="10" t="s">
        <v>224</v>
      </c>
      <c r="F763" s="6">
        <f t="shared" ref="F763:F764" si="391">F764</f>
        <v>19949.689999999999</v>
      </c>
      <c r="G763" s="6">
        <f t="shared" ref="G763:G764" si="392">G764</f>
        <v>19946.689999999999</v>
      </c>
      <c r="H763" s="6">
        <f t="shared" ref="H763:H764" si="393">H764</f>
        <v>20472.09</v>
      </c>
    </row>
    <row r="764" spans="1:8" ht="31.5" outlineLevel="3" x14ac:dyDescent="0.2">
      <c r="A764" s="45" t="s">
        <v>554</v>
      </c>
      <c r="B764" s="45" t="s">
        <v>540</v>
      </c>
      <c r="C764" s="45" t="s">
        <v>294</v>
      </c>
      <c r="D764" s="45"/>
      <c r="E764" s="10" t="s">
        <v>295</v>
      </c>
      <c r="F764" s="6">
        <f t="shared" si="391"/>
        <v>19949.689999999999</v>
      </c>
      <c r="G764" s="6">
        <f t="shared" si="392"/>
        <v>19946.689999999999</v>
      </c>
      <c r="H764" s="6">
        <f t="shared" si="393"/>
        <v>20472.09</v>
      </c>
    </row>
    <row r="765" spans="1:8" ht="31.5" outlineLevel="4" x14ac:dyDescent="0.2">
      <c r="A765" s="45" t="s">
        <v>554</v>
      </c>
      <c r="B765" s="45" t="s">
        <v>540</v>
      </c>
      <c r="C765" s="45" t="s">
        <v>299</v>
      </c>
      <c r="D765" s="45"/>
      <c r="E765" s="10" t="s">
        <v>300</v>
      </c>
      <c r="F765" s="6">
        <f t="shared" ref="F765:H765" si="394">F766+F769</f>
        <v>19949.689999999999</v>
      </c>
      <c r="G765" s="6">
        <f t="shared" si="394"/>
        <v>19946.689999999999</v>
      </c>
      <c r="H765" s="6">
        <f t="shared" si="394"/>
        <v>20472.09</v>
      </c>
    </row>
    <row r="766" spans="1:8" ht="31.5" outlineLevel="5" x14ac:dyDescent="0.2">
      <c r="A766" s="45" t="s">
        <v>554</v>
      </c>
      <c r="B766" s="45" t="s">
        <v>540</v>
      </c>
      <c r="C766" s="45" t="s">
        <v>303</v>
      </c>
      <c r="D766" s="45"/>
      <c r="E766" s="10" t="s">
        <v>304</v>
      </c>
      <c r="F766" s="6">
        <f t="shared" ref="F766:H766" si="395">F767+F768</f>
        <v>14988.89</v>
      </c>
      <c r="G766" s="6">
        <f t="shared" si="395"/>
        <v>14985.89</v>
      </c>
      <c r="H766" s="6">
        <f t="shared" si="395"/>
        <v>15511.29</v>
      </c>
    </row>
    <row r="767" spans="1:8" ht="15.75" outlineLevel="7" x14ac:dyDescent="0.2">
      <c r="A767" s="46" t="s">
        <v>554</v>
      </c>
      <c r="B767" s="46" t="s">
        <v>540</v>
      </c>
      <c r="C767" s="46" t="s">
        <v>303</v>
      </c>
      <c r="D767" s="46" t="s">
        <v>19</v>
      </c>
      <c r="E767" s="11" t="s">
        <v>20</v>
      </c>
      <c r="F767" s="7">
        <v>2097.5</v>
      </c>
      <c r="G767" s="7">
        <v>1735</v>
      </c>
      <c r="H767" s="7">
        <v>1685</v>
      </c>
    </row>
    <row r="768" spans="1:8" ht="31.5" outlineLevel="7" x14ac:dyDescent="0.2">
      <c r="A768" s="46" t="s">
        <v>554</v>
      </c>
      <c r="B768" s="46" t="s">
        <v>540</v>
      </c>
      <c r="C768" s="46" t="s">
        <v>303</v>
      </c>
      <c r="D768" s="46" t="s">
        <v>65</v>
      </c>
      <c r="E768" s="11" t="s">
        <v>66</v>
      </c>
      <c r="F768" s="7">
        <v>12891.39</v>
      </c>
      <c r="G768" s="7">
        <v>13250.89</v>
      </c>
      <c r="H768" s="7">
        <v>13826.29</v>
      </c>
    </row>
    <row r="769" spans="1:8" ht="63" outlineLevel="5" x14ac:dyDescent="0.2">
      <c r="A769" s="45" t="s">
        <v>554</v>
      </c>
      <c r="B769" s="45" t="s">
        <v>540</v>
      </c>
      <c r="C769" s="45" t="s">
        <v>745</v>
      </c>
      <c r="D769" s="45"/>
      <c r="E769" s="54" t="s">
        <v>746</v>
      </c>
      <c r="F769" s="6">
        <f t="shared" ref="F769:H769" si="396">F770</f>
        <v>4960.8</v>
      </c>
      <c r="G769" s="6">
        <f t="shared" si="396"/>
        <v>4960.8</v>
      </c>
      <c r="H769" s="6">
        <f t="shared" si="396"/>
        <v>4960.8</v>
      </c>
    </row>
    <row r="770" spans="1:8" ht="31.5" outlineLevel="7" x14ac:dyDescent="0.2">
      <c r="A770" s="46" t="s">
        <v>554</v>
      </c>
      <c r="B770" s="46" t="s">
        <v>540</v>
      </c>
      <c r="C770" s="46" t="s">
        <v>745</v>
      </c>
      <c r="D770" s="46" t="s">
        <v>65</v>
      </c>
      <c r="E770" s="11" t="s">
        <v>66</v>
      </c>
      <c r="F770" s="7">
        <v>4960.8</v>
      </c>
      <c r="G770" s="7">
        <v>4960.8</v>
      </c>
      <c r="H770" s="7">
        <v>4960.8</v>
      </c>
    </row>
    <row r="771" spans="1:8" ht="15.75" outlineLevel="1" x14ac:dyDescent="0.2">
      <c r="A771" s="45" t="s">
        <v>554</v>
      </c>
      <c r="B771" s="45" t="s">
        <v>542</v>
      </c>
      <c r="C771" s="45"/>
      <c r="D771" s="45"/>
      <c r="E771" s="10" t="s">
        <v>543</v>
      </c>
      <c r="F771" s="6">
        <f t="shared" ref="F771:F775" si="397">F772</f>
        <v>720</v>
      </c>
      <c r="G771" s="6">
        <f t="shared" ref="G771:G775" si="398">G772</f>
        <v>520</v>
      </c>
      <c r="H771" s="6">
        <f t="shared" ref="H771:H775" si="399">H772</f>
        <v>420</v>
      </c>
    </row>
    <row r="772" spans="1:8" ht="31.5" outlineLevel="2" x14ac:dyDescent="0.2">
      <c r="A772" s="45" t="s">
        <v>554</v>
      </c>
      <c r="B772" s="45" t="s">
        <v>542</v>
      </c>
      <c r="C772" s="45" t="s">
        <v>223</v>
      </c>
      <c r="D772" s="45"/>
      <c r="E772" s="10" t="s">
        <v>224</v>
      </c>
      <c r="F772" s="6">
        <f t="shared" si="397"/>
        <v>720</v>
      </c>
      <c r="G772" s="6">
        <f t="shared" si="398"/>
        <v>520</v>
      </c>
      <c r="H772" s="6">
        <f t="shared" si="399"/>
        <v>420</v>
      </c>
    </row>
    <row r="773" spans="1:8" ht="31.5" outlineLevel="3" x14ac:dyDescent="0.2">
      <c r="A773" s="45" t="s">
        <v>554</v>
      </c>
      <c r="B773" s="45" t="s">
        <v>542</v>
      </c>
      <c r="C773" s="45" t="s">
        <v>294</v>
      </c>
      <c r="D773" s="45"/>
      <c r="E773" s="10" t="s">
        <v>295</v>
      </c>
      <c r="F773" s="6">
        <f t="shared" si="397"/>
        <v>720</v>
      </c>
      <c r="G773" s="6">
        <f t="shared" si="398"/>
        <v>520</v>
      </c>
      <c r="H773" s="6">
        <f t="shared" si="399"/>
        <v>420</v>
      </c>
    </row>
    <row r="774" spans="1:8" ht="31.5" outlineLevel="4" x14ac:dyDescent="0.2">
      <c r="A774" s="45" t="s">
        <v>554</v>
      </c>
      <c r="B774" s="45" t="s">
        <v>542</v>
      </c>
      <c r="C774" s="45" t="s">
        <v>299</v>
      </c>
      <c r="D774" s="45"/>
      <c r="E774" s="10" t="s">
        <v>300</v>
      </c>
      <c r="F774" s="6">
        <f t="shared" si="397"/>
        <v>720</v>
      </c>
      <c r="G774" s="6">
        <f t="shared" si="398"/>
        <v>520</v>
      </c>
      <c r="H774" s="6">
        <f t="shared" si="399"/>
        <v>420</v>
      </c>
    </row>
    <row r="775" spans="1:8" ht="31.5" outlineLevel="5" x14ac:dyDescent="0.2">
      <c r="A775" s="45" t="s">
        <v>554</v>
      </c>
      <c r="B775" s="45" t="s">
        <v>542</v>
      </c>
      <c r="C775" s="45" t="s">
        <v>303</v>
      </c>
      <c r="D775" s="45"/>
      <c r="E775" s="10" t="s">
        <v>304</v>
      </c>
      <c r="F775" s="6">
        <f t="shared" si="397"/>
        <v>720</v>
      </c>
      <c r="G775" s="6">
        <f t="shared" si="398"/>
        <v>520</v>
      </c>
      <c r="H775" s="6">
        <f t="shared" si="399"/>
        <v>420</v>
      </c>
    </row>
    <row r="776" spans="1:8" ht="15.75" outlineLevel="7" x14ac:dyDescent="0.2">
      <c r="A776" s="46" t="s">
        <v>554</v>
      </c>
      <c r="B776" s="46" t="s">
        <v>542</v>
      </c>
      <c r="C776" s="46" t="s">
        <v>303</v>
      </c>
      <c r="D776" s="46" t="s">
        <v>19</v>
      </c>
      <c r="E776" s="11" t="s">
        <v>20</v>
      </c>
      <c r="F776" s="7">
        <v>720</v>
      </c>
      <c r="G776" s="7">
        <v>520</v>
      </c>
      <c r="H776" s="7">
        <v>420</v>
      </c>
    </row>
    <row r="777" spans="1:8" s="62" customFormat="1" ht="15.75" outlineLevel="7" x14ac:dyDescent="0.2">
      <c r="A777" s="45" t="s">
        <v>554</v>
      </c>
      <c r="B777" s="114" t="s">
        <v>546</v>
      </c>
      <c r="C777" s="50"/>
      <c r="D777" s="45"/>
      <c r="E777" s="53" t="s">
        <v>547</v>
      </c>
      <c r="F777" s="6">
        <f>F778</f>
        <v>2617.7544200000002</v>
      </c>
      <c r="G777" s="6"/>
      <c r="H777" s="6"/>
    </row>
    <row r="778" spans="1:8" s="62" customFormat="1" ht="15.75" outlineLevel="7" x14ac:dyDescent="0.2">
      <c r="A778" s="45" t="s">
        <v>554</v>
      </c>
      <c r="B778" s="45" t="s">
        <v>548</v>
      </c>
      <c r="C778" s="45"/>
      <c r="D778" s="45"/>
      <c r="E778" s="10" t="s">
        <v>549</v>
      </c>
      <c r="F778" s="6">
        <f>F779</f>
        <v>2617.7544200000002</v>
      </c>
      <c r="G778" s="6"/>
      <c r="H778" s="6"/>
    </row>
    <row r="779" spans="1:8" s="62" customFormat="1" ht="25.5" customHeight="1" outlineLevel="7" x14ac:dyDescent="0.2">
      <c r="A779" s="45" t="s">
        <v>554</v>
      </c>
      <c r="B779" s="45" t="s">
        <v>548</v>
      </c>
      <c r="C779" s="43" t="s">
        <v>260</v>
      </c>
      <c r="D779" s="43"/>
      <c r="E779" s="21" t="s">
        <v>261</v>
      </c>
      <c r="F779" s="6">
        <f>F780</f>
        <v>2617.7544200000002</v>
      </c>
      <c r="G779" s="6"/>
      <c r="H779" s="6"/>
    </row>
    <row r="780" spans="1:8" s="62" customFormat="1" ht="15.75" outlineLevel="7" x14ac:dyDescent="0.2">
      <c r="A780" s="45" t="s">
        <v>554</v>
      </c>
      <c r="B780" s="45" t="s">
        <v>548</v>
      </c>
      <c r="C780" s="43" t="s">
        <v>262</v>
      </c>
      <c r="D780" s="43"/>
      <c r="E780" s="21" t="s">
        <v>263</v>
      </c>
      <c r="F780" s="6">
        <f>F781</f>
        <v>2617.7544200000002</v>
      </c>
      <c r="G780" s="6"/>
      <c r="H780" s="6"/>
    </row>
    <row r="781" spans="1:8" s="62" customFormat="1" ht="31.5" outlineLevel="7" x14ac:dyDescent="0.2">
      <c r="A781" s="45" t="s">
        <v>554</v>
      </c>
      <c r="B781" s="45" t="s">
        <v>548</v>
      </c>
      <c r="C781" s="43" t="s">
        <v>264</v>
      </c>
      <c r="D781" s="43"/>
      <c r="E781" s="21" t="s">
        <v>265</v>
      </c>
      <c r="F781" s="6">
        <f>F782+F784</f>
        <v>2617.7544200000002</v>
      </c>
      <c r="G781" s="6"/>
      <c r="H781" s="6"/>
    </row>
    <row r="782" spans="1:8" s="62" customFormat="1" ht="47.25" outlineLevel="7" x14ac:dyDescent="0.2">
      <c r="A782" s="45" t="s">
        <v>554</v>
      </c>
      <c r="B782" s="45" t="s">
        <v>548</v>
      </c>
      <c r="C782" s="45" t="s">
        <v>450</v>
      </c>
      <c r="D782" s="46"/>
      <c r="E782" s="10" t="s">
        <v>451</v>
      </c>
      <c r="F782" s="6">
        <f>F783</f>
        <v>1117.75442</v>
      </c>
      <c r="G782" s="6"/>
      <c r="H782" s="6"/>
    </row>
    <row r="783" spans="1:8" s="61" customFormat="1" ht="31.5" outlineLevel="7" x14ac:dyDescent="0.2">
      <c r="A783" s="46" t="s">
        <v>554</v>
      </c>
      <c r="B783" s="46" t="s">
        <v>548</v>
      </c>
      <c r="C783" s="46" t="s">
        <v>450</v>
      </c>
      <c r="D783" s="46" t="s">
        <v>65</v>
      </c>
      <c r="E783" s="13" t="s">
        <v>422</v>
      </c>
      <c r="F783" s="7">
        <v>1117.75442</v>
      </c>
      <c r="G783" s="7"/>
      <c r="H783" s="7"/>
    </row>
    <row r="784" spans="1:8" s="61" customFormat="1" ht="47.25" outlineLevel="7" x14ac:dyDescent="0.2">
      <c r="A784" s="45" t="s">
        <v>554</v>
      </c>
      <c r="B784" s="45" t="s">
        <v>548</v>
      </c>
      <c r="C784" s="45" t="s">
        <v>450</v>
      </c>
      <c r="D784" s="46"/>
      <c r="E784" s="10" t="s">
        <v>632</v>
      </c>
      <c r="F784" s="6">
        <f>F785</f>
        <v>1500</v>
      </c>
      <c r="G784" s="6"/>
      <c r="H784" s="6"/>
    </row>
    <row r="785" spans="1:8" s="61" customFormat="1" ht="31.5" outlineLevel="7" x14ac:dyDescent="0.2">
      <c r="A785" s="46" t="s">
        <v>554</v>
      </c>
      <c r="B785" s="46" t="s">
        <v>548</v>
      </c>
      <c r="C785" s="46" t="s">
        <v>450</v>
      </c>
      <c r="D785" s="46" t="s">
        <v>65</v>
      </c>
      <c r="E785" s="13" t="s">
        <v>422</v>
      </c>
      <c r="F785" s="7">
        <v>1500</v>
      </c>
      <c r="G785" s="7"/>
      <c r="H785" s="7"/>
    </row>
    <row r="786" spans="1:8" ht="15.75" outlineLevel="7" x14ac:dyDescent="0.2">
      <c r="A786" s="46"/>
      <c r="B786" s="46"/>
      <c r="C786" s="46"/>
      <c r="D786" s="46"/>
      <c r="E786" s="11"/>
      <c r="F786" s="7"/>
      <c r="G786" s="7"/>
      <c r="H786" s="7"/>
    </row>
    <row r="787" spans="1:8" ht="15.75" x14ac:dyDescent="0.2">
      <c r="A787" s="45" t="s">
        <v>561</v>
      </c>
      <c r="B787" s="45"/>
      <c r="C787" s="45"/>
      <c r="D787" s="45"/>
      <c r="E787" s="10" t="s">
        <v>562</v>
      </c>
      <c r="F787" s="6">
        <f>F788+F795+F807+F836</f>
        <v>283430.9705</v>
      </c>
      <c r="G787" s="6">
        <f t="shared" ref="G787:H787" si="400">G788+G795+G807+G836</f>
        <v>280166.19170000002</v>
      </c>
      <c r="H787" s="6">
        <f t="shared" si="400"/>
        <v>275785.09999999998</v>
      </c>
    </row>
    <row r="788" spans="1:8" ht="15.75" x14ac:dyDescent="0.2">
      <c r="A788" s="45" t="s">
        <v>561</v>
      </c>
      <c r="B788" s="45" t="s">
        <v>468</v>
      </c>
      <c r="C788" s="45"/>
      <c r="D788" s="45"/>
      <c r="E788" s="53" t="s">
        <v>469</v>
      </c>
      <c r="F788" s="6">
        <f t="shared" ref="F788:F793" si="401">F789</f>
        <v>39</v>
      </c>
      <c r="G788" s="6">
        <f t="shared" ref="G788:G793" si="402">G789</f>
        <v>39</v>
      </c>
      <c r="H788" s="6">
        <f t="shared" ref="H788:H793" si="403">H789</f>
        <v>39</v>
      </c>
    </row>
    <row r="789" spans="1:8" ht="15.75" outlineLevel="1" x14ac:dyDescent="0.2">
      <c r="A789" s="45" t="s">
        <v>561</v>
      </c>
      <c r="B789" s="45" t="s">
        <v>472</v>
      </c>
      <c r="C789" s="45"/>
      <c r="D789" s="45"/>
      <c r="E789" s="10" t="s">
        <v>473</v>
      </c>
      <c r="F789" s="6">
        <f t="shared" si="401"/>
        <v>39</v>
      </c>
      <c r="G789" s="6">
        <f t="shared" si="402"/>
        <v>39</v>
      </c>
      <c r="H789" s="6">
        <f t="shared" si="403"/>
        <v>39</v>
      </c>
    </row>
    <row r="790" spans="1:8" ht="31.5" outlineLevel="2" x14ac:dyDescent="0.2">
      <c r="A790" s="45" t="s">
        <v>561</v>
      </c>
      <c r="B790" s="45" t="s">
        <v>472</v>
      </c>
      <c r="C790" s="45" t="s">
        <v>30</v>
      </c>
      <c r="D790" s="45"/>
      <c r="E790" s="10" t="s">
        <v>31</v>
      </c>
      <c r="F790" s="6">
        <f t="shared" si="401"/>
        <v>39</v>
      </c>
      <c r="G790" s="6">
        <f t="shared" si="402"/>
        <v>39</v>
      </c>
      <c r="H790" s="6">
        <f t="shared" si="403"/>
        <v>39</v>
      </c>
    </row>
    <row r="791" spans="1:8" ht="15.75" outlineLevel="3" x14ac:dyDescent="0.2">
      <c r="A791" s="45" t="s">
        <v>561</v>
      </c>
      <c r="B791" s="45" t="s">
        <v>472</v>
      </c>
      <c r="C791" s="45" t="s">
        <v>71</v>
      </c>
      <c r="D791" s="45"/>
      <c r="E791" s="10" t="s">
        <v>72</v>
      </c>
      <c r="F791" s="6">
        <f t="shared" si="401"/>
        <v>39</v>
      </c>
      <c r="G791" s="6">
        <f t="shared" si="402"/>
        <v>39</v>
      </c>
      <c r="H791" s="6">
        <f t="shared" si="403"/>
        <v>39</v>
      </c>
    </row>
    <row r="792" spans="1:8" ht="30.75" customHeight="1" outlineLevel="4" x14ac:dyDescent="0.2">
      <c r="A792" s="45" t="s">
        <v>561</v>
      </c>
      <c r="B792" s="45" t="s">
        <v>472</v>
      </c>
      <c r="C792" s="45" t="s">
        <v>73</v>
      </c>
      <c r="D792" s="45"/>
      <c r="E792" s="10" t="s">
        <v>74</v>
      </c>
      <c r="F792" s="6">
        <f t="shared" si="401"/>
        <v>39</v>
      </c>
      <c r="G792" s="6">
        <f t="shared" si="402"/>
        <v>39</v>
      </c>
      <c r="H792" s="6">
        <f t="shared" si="403"/>
        <v>39</v>
      </c>
    </row>
    <row r="793" spans="1:8" ht="15.75" outlineLevel="5" x14ac:dyDescent="0.2">
      <c r="A793" s="45" t="s">
        <v>561</v>
      </c>
      <c r="B793" s="45" t="s">
        <v>472</v>
      </c>
      <c r="C793" s="45" t="s">
        <v>75</v>
      </c>
      <c r="D793" s="45"/>
      <c r="E793" s="10" t="s">
        <v>76</v>
      </c>
      <c r="F793" s="6">
        <f t="shared" si="401"/>
        <v>39</v>
      </c>
      <c r="G793" s="6">
        <f t="shared" si="402"/>
        <v>39</v>
      </c>
      <c r="H793" s="6">
        <f t="shared" si="403"/>
        <v>39</v>
      </c>
    </row>
    <row r="794" spans="1:8" ht="15.75" outlineLevel="7" x14ac:dyDescent="0.2">
      <c r="A794" s="46" t="s">
        <v>561</v>
      </c>
      <c r="B794" s="46" t="s">
        <v>472</v>
      </c>
      <c r="C794" s="46" t="s">
        <v>75</v>
      </c>
      <c r="D794" s="46" t="s">
        <v>7</v>
      </c>
      <c r="E794" s="11" t="s">
        <v>8</v>
      </c>
      <c r="F794" s="7">
        <v>39</v>
      </c>
      <c r="G794" s="7">
        <v>39</v>
      </c>
      <c r="H794" s="7">
        <v>39</v>
      </c>
    </row>
    <row r="795" spans="1:8" ht="15.75" outlineLevel="7" x14ac:dyDescent="0.2">
      <c r="A795" s="45" t="s">
        <v>561</v>
      </c>
      <c r="B795" s="45" t="s">
        <v>502</v>
      </c>
      <c r="C795" s="46"/>
      <c r="D795" s="46"/>
      <c r="E795" s="53" t="s">
        <v>503</v>
      </c>
      <c r="F795" s="6">
        <f t="shared" ref="F795:F799" si="404">F796</f>
        <v>4209.2</v>
      </c>
      <c r="G795" s="6">
        <f t="shared" ref="G795:G799" si="405">G796</f>
        <v>4209.2</v>
      </c>
      <c r="H795" s="6">
        <f t="shared" ref="H795:H799" si="406">H796</f>
        <v>4209.2</v>
      </c>
    </row>
    <row r="796" spans="1:8" ht="15.75" outlineLevel="1" x14ac:dyDescent="0.2">
      <c r="A796" s="45" t="s">
        <v>561</v>
      </c>
      <c r="B796" s="45" t="s">
        <v>512</v>
      </c>
      <c r="C796" s="45"/>
      <c r="D796" s="45"/>
      <c r="E796" s="10" t="s">
        <v>513</v>
      </c>
      <c r="F796" s="6">
        <f t="shared" si="404"/>
        <v>4209.2</v>
      </c>
      <c r="G796" s="6">
        <f t="shared" si="405"/>
        <v>4209.2</v>
      </c>
      <c r="H796" s="6">
        <f t="shared" si="406"/>
        <v>4209.2</v>
      </c>
    </row>
    <row r="797" spans="1:8" ht="31.5" outlineLevel="2" x14ac:dyDescent="0.2">
      <c r="A797" s="45" t="s">
        <v>561</v>
      </c>
      <c r="B797" s="45" t="s">
        <v>512</v>
      </c>
      <c r="C797" s="45" t="s">
        <v>157</v>
      </c>
      <c r="D797" s="45"/>
      <c r="E797" s="10" t="s">
        <v>158</v>
      </c>
      <c r="F797" s="6">
        <f t="shared" si="404"/>
        <v>4209.2</v>
      </c>
      <c r="G797" s="6">
        <f t="shared" si="405"/>
        <v>4209.2</v>
      </c>
      <c r="H797" s="6">
        <f t="shared" si="406"/>
        <v>4209.2</v>
      </c>
    </row>
    <row r="798" spans="1:8" ht="15.75" outlineLevel="3" x14ac:dyDescent="0.2">
      <c r="A798" s="45" t="s">
        <v>561</v>
      </c>
      <c r="B798" s="45" t="s">
        <v>512</v>
      </c>
      <c r="C798" s="45" t="s">
        <v>159</v>
      </c>
      <c r="D798" s="45"/>
      <c r="E798" s="10" t="s">
        <v>160</v>
      </c>
      <c r="F798" s="6">
        <f>F799+F805</f>
        <v>4209.2</v>
      </c>
      <c r="G798" s="6">
        <f t="shared" ref="G798:H798" si="407">G799+G805</f>
        <v>4209.2</v>
      </c>
      <c r="H798" s="6">
        <f t="shared" si="407"/>
        <v>4209.2</v>
      </c>
    </row>
    <row r="799" spans="1:8" ht="31.5" outlineLevel="4" x14ac:dyDescent="0.2">
      <c r="A799" s="45" t="s">
        <v>561</v>
      </c>
      <c r="B799" s="45" t="s">
        <v>512</v>
      </c>
      <c r="C799" s="45" t="s">
        <v>161</v>
      </c>
      <c r="D799" s="45"/>
      <c r="E799" s="10" t="s">
        <v>436</v>
      </c>
      <c r="F799" s="6">
        <f t="shared" si="404"/>
        <v>254</v>
      </c>
      <c r="G799" s="6">
        <f t="shared" si="405"/>
        <v>254</v>
      </c>
      <c r="H799" s="6">
        <f t="shared" si="406"/>
        <v>254</v>
      </c>
    </row>
    <row r="800" spans="1:8" ht="31.5" outlineLevel="5" x14ac:dyDescent="0.2">
      <c r="A800" s="45" t="s">
        <v>561</v>
      </c>
      <c r="B800" s="45" t="s">
        <v>512</v>
      </c>
      <c r="C800" s="45" t="s">
        <v>334</v>
      </c>
      <c r="D800" s="45"/>
      <c r="E800" s="10" t="s">
        <v>335</v>
      </c>
      <c r="F800" s="6">
        <f>F802+F803+F804+F801</f>
        <v>254</v>
      </c>
      <c r="G800" s="6">
        <f t="shared" ref="G800:H800" si="408">G802+G803+G804+G801</f>
        <v>254</v>
      </c>
      <c r="H800" s="6">
        <f t="shared" si="408"/>
        <v>254</v>
      </c>
    </row>
    <row r="801" spans="1:8" ht="47.25" outlineLevel="5" x14ac:dyDescent="0.2">
      <c r="A801" s="46" t="s">
        <v>561</v>
      </c>
      <c r="B801" s="46" t="s">
        <v>512</v>
      </c>
      <c r="C801" s="46" t="s">
        <v>334</v>
      </c>
      <c r="D801" s="46" t="s">
        <v>4</v>
      </c>
      <c r="E801" s="11" t="s">
        <v>5</v>
      </c>
      <c r="F801" s="7">
        <v>28.3</v>
      </c>
      <c r="G801" s="7">
        <v>28.3</v>
      </c>
      <c r="H801" s="7">
        <v>28.3</v>
      </c>
    </row>
    <row r="802" spans="1:8" ht="15.75" outlineLevel="7" x14ac:dyDescent="0.2">
      <c r="A802" s="46" t="s">
        <v>561</v>
      </c>
      <c r="B802" s="46" t="s">
        <v>512</v>
      </c>
      <c r="C802" s="46" t="s">
        <v>334</v>
      </c>
      <c r="D802" s="46" t="s">
        <v>7</v>
      </c>
      <c r="E802" s="11" t="s">
        <v>8</v>
      </c>
      <c r="F802" s="7">
        <v>71.599999999999994</v>
      </c>
      <c r="G802" s="7">
        <v>71.599999999999994</v>
      </c>
      <c r="H802" s="7">
        <v>71.599999999999994</v>
      </c>
    </row>
    <row r="803" spans="1:8" ht="31.5" outlineLevel="7" x14ac:dyDescent="0.2">
      <c r="A803" s="46" t="s">
        <v>561</v>
      </c>
      <c r="B803" s="46" t="s">
        <v>512</v>
      </c>
      <c r="C803" s="46" t="s">
        <v>334</v>
      </c>
      <c r="D803" s="46" t="s">
        <v>65</v>
      </c>
      <c r="E803" s="11" t="s">
        <v>66</v>
      </c>
      <c r="F803" s="7">
        <v>30</v>
      </c>
      <c r="G803" s="7">
        <v>30</v>
      </c>
      <c r="H803" s="7">
        <v>30</v>
      </c>
    </row>
    <row r="804" spans="1:8" ht="15.75" outlineLevel="7" x14ac:dyDescent="0.2">
      <c r="A804" s="46" t="s">
        <v>561</v>
      </c>
      <c r="B804" s="46" t="s">
        <v>512</v>
      </c>
      <c r="C804" s="46" t="s">
        <v>334</v>
      </c>
      <c r="D804" s="46" t="s">
        <v>15</v>
      </c>
      <c r="E804" s="11" t="s">
        <v>16</v>
      </c>
      <c r="F804" s="7">
        <v>124.1</v>
      </c>
      <c r="G804" s="7">
        <v>124.1</v>
      </c>
      <c r="H804" s="7">
        <v>124.1</v>
      </c>
    </row>
    <row r="805" spans="1:8" ht="15.75" outlineLevel="7" x14ac:dyDescent="0.2">
      <c r="A805" s="45" t="s">
        <v>561</v>
      </c>
      <c r="B805" s="45" t="s">
        <v>512</v>
      </c>
      <c r="C805" s="45" t="s">
        <v>771</v>
      </c>
      <c r="D805" s="46"/>
      <c r="E805" s="99" t="s">
        <v>772</v>
      </c>
      <c r="F805" s="6">
        <f>F806</f>
        <v>3955.2</v>
      </c>
      <c r="G805" s="6">
        <f t="shared" ref="G805:H805" si="409">G806</f>
        <v>3955.2</v>
      </c>
      <c r="H805" s="6">
        <f t="shared" si="409"/>
        <v>3955.2</v>
      </c>
    </row>
    <row r="806" spans="1:8" ht="31.5" outlineLevel="7" x14ac:dyDescent="0.2">
      <c r="A806" s="46" t="s">
        <v>561</v>
      </c>
      <c r="B806" s="46" t="s">
        <v>512</v>
      </c>
      <c r="C806" s="46" t="s">
        <v>771</v>
      </c>
      <c r="D806" s="46" t="s">
        <v>65</v>
      </c>
      <c r="E806" s="11" t="s">
        <v>66</v>
      </c>
      <c r="F806" s="7">
        <v>3955.2</v>
      </c>
      <c r="G806" s="7">
        <v>3955.2</v>
      </c>
      <c r="H806" s="7">
        <v>3955.2</v>
      </c>
    </row>
    <row r="807" spans="1:8" ht="15.75" outlineLevel="7" x14ac:dyDescent="0.2">
      <c r="A807" s="45" t="s">
        <v>561</v>
      </c>
      <c r="B807" s="45" t="s">
        <v>474</v>
      </c>
      <c r="C807" s="46"/>
      <c r="D807" s="46"/>
      <c r="E807" s="53" t="s">
        <v>475</v>
      </c>
      <c r="F807" s="6">
        <f>F808+F824+F818</f>
        <v>69599.600000000006</v>
      </c>
      <c r="G807" s="6">
        <f t="shared" ref="G807:H807" si="410">G808+G824+G818</f>
        <v>69399.600000000006</v>
      </c>
      <c r="H807" s="6">
        <f t="shared" si="410"/>
        <v>69399.600000000006</v>
      </c>
    </row>
    <row r="808" spans="1:8" ht="15.75" outlineLevel="1" x14ac:dyDescent="0.2">
      <c r="A808" s="45" t="s">
        <v>561</v>
      </c>
      <c r="B808" s="45" t="s">
        <v>559</v>
      </c>
      <c r="C808" s="45"/>
      <c r="D808" s="45"/>
      <c r="E808" s="10" t="s">
        <v>560</v>
      </c>
      <c r="F808" s="6">
        <f t="shared" ref="F808:G808" si="411">F809</f>
        <v>59322.6</v>
      </c>
      <c r="G808" s="6">
        <f t="shared" si="411"/>
        <v>59122.6</v>
      </c>
      <c r="H808" s="6">
        <f>H809</f>
        <v>59122.6</v>
      </c>
    </row>
    <row r="809" spans="1:8" ht="31.5" outlineLevel="2" x14ac:dyDescent="0.2">
      <c r="A809" s="45" t="s">
        <v>561</v>
      </c>
      <c r="B809" s="45" t="s">
        <v>559</v>
      </c>
      <c r="C809" s="45" t="s">
        <v>157</v>
      </c>
      <c r="D809" s="45"/>
      <c r="E809" s="10" t="s">
        <v>158</v>
      </c>
      <c r="F809" s="6">
        <f>F814+F810</f>
        <v>59322.6</v>
      </c>
      <c r="G809" s="6">
        <f t="shared" ref="G809:H809" si="412">G814+G810</f>
        <v>59122.6</v>
      </c>
      <c r="H809" s="6">
        <f t="shared" si="412"/>
        <v>59122.6</v>
      </c>
    </row>
    <row r="810" spans="1:8" ht="15.75" outlineLevel="2" x14ac:dyDescent="0.2">
      <c r="A810" s="45" t="s">
        <v>561</v>
      </c>
      <c r="B810" s="45" t="s">
        <v>559</v>
      </c>
      <c r="C810" s="45" t="s">
        <v>231</v>
      </c>
      <c r="D810" s="45"/>
      <c r="E810" s="10" t="s">
        <v>232</v>
      </c>
      <c r="F810" s="6">
        <f>F811</f>
        <v>200</v>
      </c>
      <c r="G810" s="6"/>
      <c r="H810" s="6"/>
    </row>
    <row r="811" spans="1:8" ht="15.75" outlineLevel="7" x14ac:dyDescent="0.2">
      <c r="A811" s="45" t="s">
        <v>561</v>
      </c>
      <c r="B811" s="45" t="s">
        <v>559</v>
      </c>
      <c r="C811" s="45" t="s">
        <v>764</v>
      </c>
      <c r="D811" s="46"/>
      <c r="E811" s="10" t="s">
        <v>716</v>
      </c>
      <c r="F811" s="6">
        <f>F812</f>
        <v>200</v>
      </c>
      <c r="G811" s="6"/>
      <c r="H811" s="6"/>
    </row>
    <row r="812" spans="1:8" ht="63" outlineLevel="7" x14ac:dyDescent="0.2">
      <c r="A812" s="45" t="s">
        <v>561</v>
      </c>
      <c r="B812" s="45" t="s">
        <v>559</v>
      </c>
      <c r="C812" s="45" t="s">
        <v>773</v>
      </c>
      <c r="D812" s="46"/>
      <c r="E812" s="10" t="s">
        <v>931</v>
      </c>
      <c r="F812" s="6">
        <f>F813</f>
        <v>200</v>
      </c>
      <c r="G812" s="6"/>
      <c r="H812" s="6"/>
    </row>
    <row r="813" spans="1:8" ht="31.5" outlineLevel="7" x14ac:dyDescent="0.2">
      <c r="A813" s="46" t="s">
        <v>561</v>
      </c>
      <c r="B813" s="46" t="s">
        <v>559</v>
      </c>
      <c r="C813" s="46" t="s">
        <v>773</v>
      </c>
      <c r="D813" s="46" t="s">
        <v>65</v>
      </c>
      <c r="E813" s="11" t="s">
        <v>66</v>
      </c>
      <c r="F813" s="7">
        <v>200</v>
      </c>
      <c r="G813" s="7"/>
      <c r="H813" s="7"/>
    </row>
    <row r="814" spans="1:8" ht="31.5" outlineLevel="3" x14ac:dyDescent="0.2">
      <c r="A814" s="45" t="s">
        <v>561</v>
      </c>
      <c r="B814" s="45" t="s">
        <v>559</v>
      </c>
      <c r="C814" s="45" t="s">
        <v>336</v>
      </c>
      <c r="D814" s="45"/>
      <c r="E814" s="10" t="s">
        <v>337</v>
      </c>
      <c r="F814" s="6">
        <f t="shared" ref="F814:F816" si="413">F815</f>
        <v>59122.6</v>
      </c>
      <c r="G814" s="6">
        <f t="shared" ref="G814:G816" si="414">G815</f>
        <v>59122.6</v>
      </c>
      <c r="H814" s="6">
        <f t="shared" ref="H814:H816" si="415">H815</f>
        <v>59122.6</v>
      </c>
    </row>
    <row r="815" spans="1:8" ht="31.5" outlineLevel="4" x14ac:dyDescent="0.2">
      <c r="A815" s="45" t="s">
        <v>561</v>
      </c>
      <c r="B815" s="45" t="s">
        <v>559</v>
      </c>
      <c r="C815" s="45" t="s">
        <v>338</v>
      </c>
      <c r="D815" s="45"/>
      <c r="E815" s="10" t="s">
        <v>35</v>
      </c>
      <c r="F815" s="6">
        <f t="shared" si="413"/>
        <v>59122.6</v>
      </c>
      <c r="G815" s="6">
        <f t="shared" si="414"/>
        <v>59122.6</v>
      </c>
      <c r="H815" s="6">
        <f t="shared" si="415"/>
        <v>59122.6</v>
      </c>
    </row>
    <row r="816" spans="1:8" ht="15.75" outlineLevel="5" x14ac:dyDescent="0.2">
      <c r="A816" s="45" t="s">
        <v>561</v>
      </c>
      <c r="B816" s="45" t="s">
        <v>559</v>
      </c>
      <c r="C816" s="45" t="s">
        <v>339</v>
      </c>
      <c r="D816" s="45"/>
      <c r="E816" s="10" t="s">
        <v>315</v>
      </c>
      <c r="F816" s="6">
        <f t="shared" si="413"/>
        <v>59122.6</v>
      </c>
      <c r="G816" s="6">
        <f t="shared" si="414"/>
        <v>59122.6</v>
      </c>
      <c r="H816" s="6">
        <f t="shared" si="415"/>
        <v>59122.6</v>
      </c>
    </row>
    <row r="817" spans="1:8" ht="31.5" outlineLevel="7" x14ac:dyDescent="0.2">
      <c r="A817" s="46" t="s">
        <v>561</v>
      </c>
      <c r="B817" s="46" t="s">
        <v>559</v>
      </c>
      <c r="C817" s="46" t="s">
        <v>339</v>
      </c>
      <c r="D817" s="46" t="s">
        <v>65</v>
      </c>
      <c r="E817" s="11" t="s">
        <v>66</v>
      </c>
      <c r="F817" s="7">
        <v>59122.6</v>
      </c>
      <c r="G817" s="7">
        <v>59122.6</v>
      </c>
      <c r="H817" s="7">
        <v>59122.6</v>
      </c>
    </row>
    <row r="818" spans="1:8" ht="15.75" outlineLevel="7" x14ac:dyDescent="0.2">
      <c r="A818" s="45" t="s">
        <v>561</v>
      </c>
      <c r="B818" s="45" t="s">
        <v>476</v>
      </c>
      <c r="C818" s="45"/>
      <c r="D818" s="45"/>
      <c r="E818" s="10" t="s">
        <v>477</v>
      </c>
      <c r="F818" s="6">
        <f>F819</f>
        <v>7.5</v>
      </c>
      <c r="G818" s="6">
        <f t="shared" ref="G818:H821" si="416">G819</f>
        <v>7.5</v>
      </c>
      <c r="H818" s="6">
        <f t="shared" si="416"/>
        <v>7.5</v>
      </c>
    </row>
    <row r="819" spans="1:8" ht="31.5" outlineLevel="7" x14ac:dyDescent="0.2">
      <c r="A819" s="45" t="s">
        <v>561</v>
      </c>
      <c r="B819" s="45" t="s">
        <v>476</v>
      </c>
      <c r="C819" s="45" t="s">
        <v>157</v>
      </c>
      <c r="D819" s="45"/>
      <c r="E819" s="10" t="s">
        <v>158</v>
      </c>
      <c r="F819" s="6">
        <f>F820</f>
        <v>7.5</v>
      </c>
      <c r="G819" s="6">
        <f t="shared" si="416"/>
        <v>7.5</v>
      </c>
      <c r="H819" s="6">
        <f t="shared" si="416"/>
        <v>7.5</v>
      </c>
    </row>
    <row r="820" spans="1:8" ht="31.5" outlineLevel="7" x14ac:dyDescent="0.2">
      <c r="A820" s="45" t="s">
        <v>561</v>
      </c>
      <c r="B820" s="45" t="s">
        <v>476</v>
      </c>
      <c r="C820" s="45" t="s">
        <v>336</v>
      </c>
      <c r="D820" s="45"/>
      <c r="E820" s="10" t="s">
        <v>337</v>
      </c>
      <c r="F820" s="6">
        <f>F821</f>
        <v>7.5</v>
      </c>
      <c r="G820" s="6">
        <f t="shared" si="416"/>
        <v>7.5</v>
      </c>
      <c r="H820" s="6">
        <f t="shared" si="416"/>
        <v>7.5</v>
      </c>
    </row>
    <row r="821" spans="1:8" ht="31.5" outlineLevel="7" x14ac:dyDescent="0.2">
      <c r="A821" s="45" t="s">
        <v>561</v>
      </c>
      <c r="B821" s="45" t="s">
        <v>476</v>
      </c>
      <c r="C821" s="45" t="s">
        <v>338</v>
      </c>
      <c r="D821" s="45"/>
      <c r="E821" s="10" t="s">
        <v>35</v>
      </c>
      <c r="F821" s="6">
        <f>F822</f>
        <v>7.5</v>
      </c>
      <c r="G821" s="6">
        <f t="shared" si="416"/>
        <v>7.5</v>
      </c>
      <c r="H821" s="6">
        <f t="shared" si="416"/>
        <v>7.5</v>
      </c>
    </row>
    <row r="822" spans="1:8" ht="31.5" outlineLevel="7" x14ac:dyDescent="0.2">
      <c r="A822" s="45" t="s">
        <v>561</v>
      </c>
      <c r="B822" s="45" t="s">
        <v>476</v>
      </c>
      <c r="C822" s="45" t="s">
        <v>356</v>
      </c>
      <c r="D822" s="45"/>
      <c r="E822" s="10" t="s">
        <v>357</v>
      </c>
      <c r="F822" s="6">
        <f>F823</f>
        <v>7.5</v>
      </c>
      <c r="G822" s="6">
        <f t="shared" ref="G822:H822" si="417">G823</f>
        <v>7.5</v>
      </c>
      <c r="H822" s="6">
        <f t="shared" si="417"/>
        <v>7.5</v>
      </c>
    </row>
    <row r="823" spans="1:8" ht="31.5" outlineLevel="7" x14ac:dyDescent="0.2">
      <c r="A823" s="46" t="s">
        <v>561</v>
      </c>
      <c r="B823" s="46" t="s">
        <v>476</v>
      </c>
      <c r="C823" s="46" t="s">
        <v>356</v>
      </c>
      <c r="D823" s="46" t="s">
        <v>65</v>
      </c>
      <c r="E823" s="11" t="s">
        <v>66</v>
      </c>
      <c r="F823" s="7">
        <v>7.5</v>
      </c>
      <c r="G823" s="7">
        <v>7.5</v>
      </c>
      <c r="H823" s="7">
        <v>7.5</v>
      </c>
    </row>
    <row r="824" spans="1:8" ht="15.75" outlineLevel="1" x14ac:dyDescent="0.2">
      <c r="A824" s="45" t="s">
        <v>561</v>
      </c>
      <c r="B824" s="45" t="s">
        <v>528</v>
      </c>
      <c r="C824" s="45"/>
      <c r="D824" s="45"/>
      <c r="E824" s="10" t="s">
        <v>529</v>
      </c>
      <c r="F824" s="6">
        <f t="shared" ref="F824:H824" si="418">F825</f>
        <v>10269.5</v>
      </c>
      <c r="G824" s="6">
        <f t="shared" si="418"/>
        <v>10269.5</v>
      </c>
      <c r="H824" s="6">
        <f t="shared" si="418"/>
        <v>10269.5</v>
      </c>
    </row>
    <row r="825" spans="1:8" ht="31.5" outlineLevel="2" x14ac:dyDescent="0.2">
      <c r="A825" s="45" t="s">
        <v>561</v>
      </c>
      <c r="B825" s="45" t="s">
        <v>528</v>
      </c>
      <c r="C825" s="45" t="s">
        <v>157</v>
      </c>
      <c r="D825" s="45"/>
      <c r="E825" s="10" t="s">
        <v>158</v>
      </c>
      <c r="F825" s="6">
        <f>F826+F832</f>
        <v>10269.5</v>
      </c>
      <c r="G825" s="6">
        <f>G826+G832</f>
        <v>10269.5</v>
      </c>
      <c r="H825" s="6">
        <f>H826+H832</f>
        <v>10269.5</v>
      </c>
    </row>
    <row r="826" spans="1:8" ht="15.75" outlineLevel="3" x14ac:dyDescent="0.2">
      <c r="A826" s="45" t="s">
        <v>561</v>
      </c>
      <c r="B826" s="45" t="s">
        <v>528</v>
      </c>
      <c r="C826" s="45" t="s">
        <v>340</v>
      </c>
      <c r="D826" s="45"/>
      <c r="E826" s="10" t="s">
        <v>341</v>
      </c>
      <c r="F826" s="6">
        <f>F827+F830</f>
        <v>332</v>
      </c>
      <c r="G826" s="6">
        <f t="shared" ref="G826:H826" si="419">G827+G830</f>
        <v>332</v>
      </c>
      <c r="H826" s="6">
        <f t="shared" si="419"/>
        <v>332</v>
      </c>
    </row>
    <row r="827" spans="1:8" ht="31.5" outlineLevel="4" x14ac:dyDescent="0.2">
      <c r="A827" s="45" t="s">
        <v>561</v>
      </c>
      <c r="B827" s="45" t="s">
        <v>528</v>
      </c>
      <c r="C827" s="45" t="s">
        <v>342</v>
      </c>
      <c r="D827" s="45"/>
      <c r="E827" s="10" t="s">
        <v>343</v>
      </c>
      <c r="F827" s="6">
        <f t="shared" ref="F827:H828" si="420">F828</f>
        <v>292</v>
      </c>
      <c r="G827" s="6">
        <f t="shared" si="420"/>
        <v>292</v>
      </c>
      <c r="H827" s="6">
        <f t="shared" si="420"/>
        <v>292</v>
      </c>
    </row>
    <row r="828" spans="1:8" ht="15.75" outlineLevel="5" x14ac:dyDescent="0.2">
      <c r="A828" s="45" t="s">
        <v>561</v>
      </c>
      <c r="B828" s="45" t="s">
        <v>528</v>
      </c>
      <c r="C828" s="45" t="s">
        <v>344</v>
      </c>
      <c r="D828" s="45"/>
      <c r="E828" s="10" t="s">
        <v>345</v>
      </c>
      <c r="F828" s="6">
        <f t="shared" si="420"/>
        <v>292</v>
      </c>
      <c r="G828" s="6">
        <f t="shared" ref="G828" si="421">G829</f>
        <v>292</v>
      </c>
      <c r="H828" s="6">
        <f t="shared" ref="H828" si="422">H829</f>
        <v>292</v>
      </c>
    </row>
    <row r="829" spans="1:8" ht="15.75" outlineLevel="7" x14ac:dyDescent="0.2">
      <c r="A829" s="46" t="s">
        <v>561</v>
      </c>
      <c r="B829" s="46" t="s">
        <v>528</v>
      </c>
      <c r="C829" s="46" t="s">
        <v>344</v>
      </c>
      <c r="D829" s="46" t="s">
        <v>7</v>
      </c>
      <c r="E829" s="11" t="s">
        <v>8</v>
      </c>
      <c r="F829" s="7">
        <v>292</v>
      </c>
      <c r="G829" s="7">
        <v>292</v>
      </c>
      <c r="H829" s="7">
        <v>292</v>
      </c>
    </row>
    <row r="830" spans="1:8" ht="24.75" customHeight="1" outlineLevel="7" x14ac:dyDescent="0.2">
      <c r="A830" s="43" t="s">
        <v>561</v>
      </c>
      <c r="B830" s="43" t="s">
        <v>528</v>
      </c>
      <c r="C830" s="43" t="s">
        <v>774</v>
      </c>
      <c r="D830" s="43" t="s">
        <v>448</v>
      </c>
      <c r="E830" s="21" t="s">
        <v>775</v>
      </c>
      <c r="F830" s="6">
        <f>F831</f>
        <v>40</v>
      </c>
      <c r="G830" s="6">
        <f t="shared" ref="G830:H830" si="423">G831</f>
        <v>40</v>
      </c>
      <c r="H830" s="6">
        <f t="shared" si="423"/>
        <v>40</v>
      </c>
    </row>
    <row r="831" spans="1:8" ht="15.75" outlineLevel="7" x14ac:dyDescent="0.2">
      <c r="A831" s="44" t="s">
        <v>561</v>
      </c>
      <c r="B831" s="44" t="s">
        <v>528</v>
      </c>
      <c r="C831" s="44" t="s">
        <v>774</v>
      </c>
      <c r="D831" s="44" t="s">
        <v>7</v>
      </c>
      <c r="E831" s="22" t="s">
        <v>776</v>
      </c>
      <c r="F831" s="7">
        <v>40</v>
      </c>
      <c r="G831" s="7">
        <v>40</v>
      </c>
      <c r="H831" s="7">
        <v>40</v>
      </c>
    </row>
    <row r="832" spans="1:8" ht="31.5" outlineLevel="3" x14ac:dyDescent="0.2">
      <c r="A832" s="45" t="s">
        <v>561</v>
      </c>
      <c r="B832" s="45" t="s">
        <v>528</v>
      </c>
      <c r="C832" s="45" t="s">
        <v>336</v>
      </c>
      <c r="D832" s="45"/>
      <c r="E832" s="10" t="s">
        <v>337</v>
      </c>
      <c r="F832" s="6">
        <f t="shared" ref="F832:F834" si="424">F833</f>
        <v>9937.5</v>
      </c>
      <c r="G832" s="6">
        <f t="shared" ref="G832:G834" si="425">G833</f>
        <v>9937.5</v>
      </c>
      <c r="H832" s="6">
        <f t="shared" ref="H832:H834" si="426">H833</f>
        <v>9937.5</v>
      </c>
    </row>
    <row r="833" spans="1:8" ht="31.5" outlineLevel="4" x14ac:dyDescent="0.2">
      <c r="A833" s="45" t="s">
        <v>561</v>
      </c>
      <c r="B833" s="45" t="s">
        <v>528</v>
      </c>
      <c r="C833" s="45" t="s">
        <v>338</v>
      </c>
      <c r="D833" s="45"/>
      <c r="E833" s="10" t="s">
        <v>35</v>
      </c>
      <c r="F833" s="6">
        <f>F834</f>
        <v>9937.5</v>
      </c>
      <c r="G833" s="6">
        <f t="shared" si="425"/>
        <v>9937.5</v>
      </c>
      <c r="H833" s="6">
        <f t="shared" si="426"/>
        <v>9937.5</v>
      </c>
    </row>
    <row r="834" spans="1:8" ht="15.75" outlineLevel="5" x14ac:dyDescent="0.2">
      <c r="A834" s="45" t="s">
        <v>561</v>
      </c>
      <c r="B834" s="45" t="s">
        <v>528</v>
      </c>
      <c r="C834" s="45" t="s">
        <v>346</v>
      </c>
      <c r="D834" s="45"/>
      <c r="E834" s="10" t="s">
        <v>347</v>
      </c>
      <c r="F834" s="6">
        <f t="shared" si="424"/>
        <v>9937.5</v>
      </c>
      <c r="G834" s="6">
        <f t="shared" si="425"/>
        <v>9937.5</v>
      </c>
      <c r="H834" s="6">
        <f t="shared" si="426"/>
        <v>9937.5</v>
      </c>
    </row>
    <row r="835" spans="1:8" ht="31.5" outlineLevel="7" x14ac:dyDescent="0.2">
      <c r="A835" s="46" t="s">
        <v>561</v>
      </c>
      <c r="B835" s="46" t="s">
        <v>528</v>
      </c>
      <c r="C835" s="46" t="s">
        <v>346</v>
      </c>
      <c r="D835" s="46" t="s">
        <v>65</v>
      </c>
      <c r="E835" s="11" t="s">
        <v>66</v>
      </c>
      <c r="F835" s="7">
        <f>11187.5-1250</f>
        <v>9937.5</v>
      </c>
      <c r="G835" s="7">
        <f t="shared" ref="G835:H835" si="427">11187.5-1250</f>
        <v>9937.5</v>
      </c>
      <c r="H835" s="7">
        <f t="shared" si="427"/>
        <v>9937.5</v>
      </c>
    </row>
    <row r="836" spans="1:8" ht="15.75" outlineLevel="7" x14ac:dyDescent="0.2">
      <c r="A836" s="45" t="s">
        <v>561</v>
      </c>
      <c r="B836" s="45" t="s">
        <v>532</v>
      </c>
      <c r="C836" s="46"/>
      <c r="D836" s="46"/>
      <c r="E836" s="53" t="s">
        <v>533</v>
      </c>
      <c r="F836" s="6">
        <f>F837+F884</f>
        <v>209583.17050000001</v>
      </c>
      <c r="G836" s="6">
        <f>G837+G884</f>
        <v>206518.39170000001</v>
      </c>
      <c r="H836" s="6">
        <f>H837+H884</f>
        <v>202137.3</v>
      </c>
    </row>
    <row r="837" spans="1:8" ht="15.75" outlineLevel="1" x14ac:dyDescent="0.2">
      <c r="A837" s="45" t="s">
        <v>561</v>
      </c>
      <c r="B837" s="45" t="s">
        <v>563</v>
      </c>
      <c r="C837" s="45"/>
      <c r="D837" s="45"/>
      <c r="E837" s="10" t="s">
        <v>564</v>
      </c>
      <c r="F837" s="6">
        <f>F838</f>
        <v>182628.47050000002</v>
      </c>
      <c r="G837" s="6">
        <f t="shared" ref="G837:H837" si="428">G838</f>
        <v>179246.99170000001</v>
      </c>
      <c r="H837" s="6">
        <f t="shared" si="428"/>
        <v>173468.1</v>
      </c>
    </row>
    <row r="838" spans="1:8" ht="31.5" outlineLevel="2" x14ac:dyDescent="0.2">
      <c r="A838" s="45" t="s">
        <v>561</v>
      </c>
      <c r="B838" s="45" t="s">
        <v>563</v>
      </c>
      <c r="C838" s="45" t="s">
        <v>157</v>
      </c>
      <c r="D838" s="45"/>
      <c r="E838" s="10" t="s">
        <v>158</v>
      </c>
      <c r="F838" s="6">
        <f>F860+F870+F839</f>
        <v>182628.47050000002</v>
      </c>
      <c r="G838" s="6">
        <f>G860+G870+G839</f>
        <v>179246.99170000001</v>
      </c>
      <c r="H838" s="6">
        <f>H860+H870+H839</f>
        <v>173468.1</v>
      </c>
    </row>
    <row r="839" spans="1:8" ht="15.75" outlineLevel="2" x14ac:dyDescent="0.2">
      <c r="A839" s="45" t="s">
        <v>561</v>
      </c>
      <c r="B839" s="45" t="s">
        <v>563</v>
      </c>
      <c r="C839" s="45" t="s">
        <v>231</v>
      </c>
      <c r="D839" s="45"/>
      <c r="E839" s="10" t="s">
        <v>232</v>
      </c>
      <c r="F839" s="6">
        <f>F840+F855+F845+F850</f>
        <v>8240.6905000000006</v>
      </c>
      <c r="G839" s="6">
        <f t="shared" ref="G839:H839" si="429">G840+G855+G845+G850</f>
        <v>8438.7916999999998</v>
      </c>
      <c r="H839" s="6">
        <f t="shared" si="429"/>
        <v>2824.9</v>
      </c>
    </row>
    <row r="840" spans="1:8" ht="31.5" outlineLevel="2" x14ac:dyDescent="0.2">
      <c r="A840" s="45" t="s">
        <v>561</v>
      </c>
      <c r="B840" s="45" t="s">
        <v>563</v>
      </c>
      <c r="C840" s="45" t="s">
        <v>233</v>
      </c>
      <c r="D840" s="45"/>
      <c r="E840" s="10" t="s">
        <v>431</v>
      </c>
      <c r="F840" s="6">
        <f>F843+F841</f>
        <v>2839.9</v>
      </c>
      <c r="G840" s="6">
        <f t="shared" ref="G840:H840" si="430">G843+G841</f>
        <v>2639.9</v>
      </c>
      <c r="H840" s="6">
        <f t="shared" si="430"/>
        <v>2639.9</v>
      </c>
    </row>
    <row r="841" spans="1:8" ht="31.5" outlineLevel="2" x14ac:dyDescent="0.2">
      <c r="A841" s="45" t="s">
        <v>561</v>
      </c>
      <c r="B841" s="45" t="s">
        <v>563</v>
      </c>
      <c r="C841" s="43" t="s">
        <v>617</v>
      </c>
      <c r="D841" s="43"/>
      <c r="E841" s="20" t="s">
        <v>614</v>
      </c>
      <c r="F841" s="6">
        <f>F842</f>
        <v>2639.9</v>
      </c>
      <c r="G841" s="6">
        <f t="shared" ref="G841:H841" si="431">G842</f>
        <v>2639.9</v>
      </c>
      <c r="H841" s="6">
        <f t="shared" si="431"/>
        <v>2639.9</v>
      </c>
    </row>
    <row r="842" spans="1:8" ht="31.5" outlineLevel="2" x14ac:dyDescent="0.2">
      <c r="A842" s="46" t="s">
        <v>561</v>
      </c>
      <c r="B842" s="46" t="s">
        <v>563</v>
      </c>
      <c r="C842" s="44" t="s">
        <v>617</v>
      </c>
      <c r="D842" s="44" t="s">
        <v>65</v>
      </c>
      <c r="E842" s="19" t="s">
        <v>422</v>
      </c>
      <c r="F842" s="7">
        <v>2639.9</v>
      </c>
      <c r="G842" s="7">
        <v>2639.9</v>
      </c>
      <c r="H842" s="7">
        <v>2639.9</v>
      </c>
    </row>
    <row r="843" spans="1:8" s="59" customFormat="1" ht="47.25" outlineLevel="2" x14ac:dyDescent="0.2">
      <c r="A843" s="45" t="s">
        <v>561</v>
      </c>
      <c r="B843" s="45" t="s">
        <v>563</v>
      </c>
      <c r="C843" s="45" t="s">
        <v>453</v>
      </c>
      <c r="D843" s="45"/>
      <c r="E843" s="10" t="s">
        <v>452</v>
      </c>
      <c r="F843" s="6">
        <f>F844</f>
        <v>200</v>
      </c>
      <c r="G843" s="6"/>
      <c r="H843" s="6"/>
    </row>
    <row r="844" spans="1:8" ht="31.5" outlineLevel="2" x14ac:dyDescent="0.2">
      <c r="A844" s="46" t="s">
        <v>561</v>
      </c>
      <c r="B844" s="46" t="s">
        <v>563</v>
      </c>
      <c r="C844" s="46" t="s">
        <v>453</v>
      </c>
      <c r="D844" s="46" t="s">
        <v>65</v>
      </c>
      <c r="E844" s="13" t="s">
        <v>422</v>
      </c>
      <c r="F844" s="7">
        <v>200</v>
      </c>
      <c r="G844" s="7"/>
      <c r="H844" s="7"/>
    </row>
    <row r="845" spans="1:8" ht="15.75" outlineLevel="7" x14ac:dyDescent="0.2">
      <c r="A845" s="45" t="s">
        <v>561</v>
      </c>
      <c r="B845" s="45" t="s">
        <v>563</v>
      </c>
      <c r="C845" s="45" t="s">
        <v>764</v>
      </c>
      <c r="D845" s="46"/>
      <c r="E845" s="10" t="s">
        <v>716</v>
      </c>
      <c r="F845" s="6">
        <f>F848+F846</f>
        <v>4144.5450000000001</v>
      </c>
      <c r="G845" s="6"/>
      <c r="H845" s="6"/>
    </row>
    <row r="846" spans="1:8" ht="47.25" outlineLevel="7" x14ac:dyDescent="0.2">
      <c r="A846" s="45" t="s">
        <v>561</v>
      </c>
      <c r="B846" s="45" t="s">
        <v>563</v>
      </c>
      <c r="C846" s="45" t="s">
        <v>763</v>
      </c>
      <c r="D846" s="46"/>
      <c r="E846" s="10" t="s">
        <v>778</v>
      </c>
      <c r="F846" s="6">
        <f>F847</f>
        <v>4.1449999999999996</v>
      </c>
      <c r="G846" s="6"/>
      <c r="H846" s="6"/>
    </row>
    <row r="847" spans="1:8" ht="31.5" outlineLevel="7" x14ac:dyDescent="0.2">
      <c r="A847" s="46" t="s">
        <v>561</v>
      </c>
      <c r="B847" s="46" t="s">
        <v>563</v>
      </c>
      <c r="C847" s="46" t="s">
        <v>763</v>
      </c>
      <c r="D847" s="46" t="s">
        <v>65</v>
      </c>
      <c r="E847" s="11" t="s">
        <v>66</v>
      </c>
      <c r="F847" s="7">
        <v>4.1449999999999996</v>
      </c>
      <c r="G847" s="7"/>
      <c r="H847" s="7"/>
    </row>
    <row r="848" spans="1:8" ht="47.25" outlineLevel="7" x14ac:dyDescent="0.2">
      <c r="A848" s="45" t="s">
        <v>561</v>
      </c>
      <c r="B848" s="45" t="s">
        <v>563</v>
      </c>
      <c r="C848" s="45" t="s">
        <v>763</v>
      </c>
      <c r="D848" s="46"/>
      <c r="E848" s="10" t="s">
        <v>934</v>
      </c>
      <c r="F848" s="6">
        <f>F849</f>
        <v>4140.3999999999996</v>
      </c>
      <c r="G848" s="6"/>
      <c r="H848" s="6"/>
    </row>
    <row r="849" spans="1:8" ht="31.5" outlineLevel="7" x14ac:dyDescent="0.2">
      <c r="A849" s="46" t="s">
        <v>561</v>
      </c>
      <c r="B849" s="46" t="s">
        <v>563</v>
      </c>
      <c r="C849" s="46" t="s">
        <v>763</v>
      </c>
      <c r="D849" s="46" t="s">
        <v>65</v>
      </c>
      <c r="E849" s="11" t="s">
        <v>66</v>
      </c>
      <c r="F849" s="7">
        <v>4140.3999999999996</v>
      </c>
      <c r="G849" s="7"/>
      <c r="H849" s="7"/>
    </row>
    <row r="850" spans="1:8" ht="15.75" outlineLevel="2" x14ac:dyDescent="0.2">
      <c r="A850" s="43" t="s">
        <v>561</v>
      </c>
      <c r="B850" s="43" t="s">
        <v>563</v>
      </c>
      <c r="C850" s="114" t="s">
        <v>612</v>
      </c>
      <c r="D850" s="113"/>
      <c r="E850" s="20" t="s">
        <v>193</v>
      </c>
      <c r="F850" s="6">
        <f>F851+F853</f>
        <v>1256.2455</v>
      </c>
      <c r="G850" s="6">
        <f t="shared" ref="G850:H850" si="432">G851+G853</f>
        <v>239.59016</v>
      </c>
      <c r="H850" s="6">
        <f t="shared" si="432"/>
        <v>185</v>
      </c>
    </row>
    <row r="851" spans="1:8" ht="31.5" outlineLevel="2" x14ac:dyDescent="0.2">
      <c r="A851" s="43" t="s">
        <v>561</v>
      </c>
      <c r="B851" s="43" t="s">
        <v>563</v>
      </c>
      <c r="C851" s="114" t="s">
        <v>613</v>
      </c>
      <c r="D851" s="43"/>
      <c r="E851" s="20" t="s">
        <v>614</v>
      </c>
      <c r="F851" s="6">
        <f>F852</f>
        <v>185</v>
      </c>
      <c r="G851" s="6">
        <f t="shared" ref="G851:H851" si="433">G852</f>
        <v>185</v>
      </c>
      <c r="H851" s="6">
        <f t="shared" si="433"/>
        <v>185</v>
      </c>
    </row>
    <row r="852" spans="1:8" ht="31.5" outlineLevel="2" x14ac:dyDescent="0.2">
      <c r="A852" s="44" t="s">
        <v>561</v>
      </c>
      <c r="B852" s="44" t="s">
        <v>563</v>
      </c>
      <c r="C852" s="57" t="s">
        <v>613</v>
      </c>
      <c r="D852" s="44" t="s">
        <v>65</v>
      </c>
      <c r="E852" s="19" t="s">
        <v>422</v>
      </c>
      <c r="F852" s="7">
        <v>185</v>
      </c>
      <c r="G852" s="7">
        <v>185</v>
      </c>
      <c r="H852" s="7">
        <v>185</v>
      </c>
    </row>
    <row r="853" spans="1:8" ht="31.5" outlineLevel="2" x14ac:dyDescent="0.2">
      <c r="A853" s="43" t="s">
        <v>561</v>
      </c>
      <c r="B853" s="43" t="s">
        <v>563</v>
      </c>
      <c r="C853" s="45" t="s">
        <v>780</v>
      </c>
      <c r="D853" s="45"/>
      <c r="E853" s="10" t="s">
        <v>724</v>
      </c>
      <c r="F853" s="101">
        <f>F854</f>
        <v>1071.2455</v>
      </c>
      <c r="G853" s="101">
        <f t="shared" ref="G853" si="434">G854</f>
        <v>54.590159999999997</v>
      </c>
      <c r="H853" s="101"/>
    </row>
    <row r="854" spans="1:8" ht="31.5" outlineLevel="2" x14ac:dyDescent="0.2">
      <c r="A854" s="44" t="s">
        <v>561</v>
      </c>
      <c r="B854" s="44" t="s">
        <v>563</v>
      </c>
      <c r="C854" s="46" t="s">
        <v>780</v>
      </c>
      <c r="D854" s="44" t="s">
        <v>65</v>
      </c>
      <c r="E854" s="19" t="s">
        <v>422</v>
      </c>
      <c r="F854" s="100">
        <v>1071.2455</v>
      </c>
      <c r="G854" s="100">
        <v>54.590159999999997</v>
      </c>
      <c r="H854" s="100"/>
    </row>
    <row r="855" spans="1:8" s="61" customFormat="1" ht="38.25" customHeight="1" outlineLevel="2" x14ac:dyDescent="0.2">
      <c r="A855" s="43" t="s">
        <v>561</v>
      </c>
      <c r="B855" s="43" t="s">
        <v>563</v>
      </c>
      <c r="C855" s="43" t="s">
        <v>758</v>
      </c>
      <c r="D855" s="96"/>
      <c r="E855" s="97" t="s">
        <v>723</v>
      </c>
      <c r="F855" s="98"/>
      <c r="G855" s="98">
        <f t="shared" ref="G855" si="435">G858+G856</f>
        <v>5559.3015400000004</v>
      </c>
      <c r="H855" s="98"/>
    </row>
    <row r="856" spans="1:8" s="61" customFormat="1" ht="35.25" customHeight="1" outlineLevel="2" x14ac:dyDescent="0.2">
      <c r="A856" s="43" t="s">
        <v>561</v>
      </c>
      <c r="B856" s="43" t="s">
        <v>563</v>
      </c>
      <c r="C856" s="43" t="s">
        <v>760</v>
      </c>
      <c r="D856" s="96"/>
      <c r="E856" s="97" t="s">
        <v>935</v>
      </c>
      <c r="F856" s="98"/>
      <c r="G856" s="98">
        <f t="shared" ref="G856:G858" si="436">G857</f>
        <v>1389.82538</v>
      </c>
      <c r="H856" s="98"/>
    </row>
    <row r="857" spans="1:8" ht="31.5" outlineLevel="2" x14ac:dyDescent="0.2">
      <c r="A857" s="44" t="s">
        <v>561</v>
      </c>
      <c r="B857" s="44" t="s">
        <v>563</v>
      </c>
      <c r="C857" s="57" t="s">
        <v>760</v>
      </c>
      <c r="D857" s="44" t="s">
        <v>65</v>
      </c>
      <c r="E857" s="19" t="s">
        <v>422</v>
      </c>
      <c r="F857" s="7"/>
      <c r="G857" s="7">
        <v>1389.82538</v>
      </c>
      <c r="H857" s="7"/>
    </row>
    <row r="858" spans="1:8" s="61" customFormat="1" ht="35.25" customHeight="1" outlineLevel="2" x14ac:dyDescent="0.2">
      <c r="A858" s="43" t="s">
        <v>561</v>
      </c>
      <c r="B858" s="43" t="s">
        <v>563</v>
      </c>
      <c r="C858" s="43" t="s">
        <v>760</v>
      </c>
      <c r="D858" s="96"/>
      <c r="E858" s="97" t="s">
        <v>936</v>
      </c>
      <c r="F858" s="98"/>
      <c r="G858" s="98">
        <f t="shared" si="436"/>
        <v>4169.4761600000002</v>
      </c>
      <c r="H858" s="98"/>
    </row>
    <row r="859" spans="1:8" ht="31.5" outlineLevel="2" x14ac:dyDescent="0.2">
      <c r="A859" s="44" t="s">
        <v>561</v>
      </c>
      <c r="B859" s="44" t="s">
        <v>563</v>
      </c>
      <c r="C859" s="57" t="s">
        <v>760</v>
      </c>
      <c r="D859" s="44" t="s">
        <v>65</v>
      </c>
      <c r="E859" s="19" t="s">
        <v>422</v>
      </c>
      <c r="F859" s="7"/>
      <c r="G859" s="7">
        <v>4169.4761600000002</v>
      </c>
      <c r="H859" s="7"/>
    </row>
    <row r="860" spans="1:8" ht="31.5" outlineLevel="3" x14ac:dyDescent="0.2">
      <c r="A860" s="45" t="s">
        <v>561</v>
      </c>
      <c r="B860" s="45" t="s">
        <v>563</v>
      </c>
      <c r="C860" s="45" t="s">
        <v>348</v>
      </c>
      <c r="D860" s="45"/>
      <c r="E860" s="10" t="s">
        <v>349</v>
      </c>
      <c r="F860" s="6">
        <f t="shared" ref="F860:H860" si="437">F861</f>
        <v>46644.58</v>
      </c>
      <c r="G860" s="6">
        <f t="shared" si="437"/>
        <v>42900</v>
      </c>
      <c r="H860" s="6">
        <f t="shared" si="437"/>
        <v>42900</v>
      </c>
    </row>
    <row r="861" spans="1:8" ht="21.75" customHeight="1" outlineLevel="4" x14ac:dyDescent="0.2">
      <c r="A861" s="45" t="s">
        <v>561</v>
      </c>
      <c r="B861" s="45" t="s">
        <v>563</v>
      </c>
      <c r="C861" s="45" t="s">
        <v>350</v>
      </c>
      <c r="D861" s="45"/>
      <c r="E861" s="10" t="s">
        <v>565</v>
      </c>
      <c r="F861" s="6">
        <f>F866+F868+F862+F864</f>
        <v>46644.58</v>
      </c>
      <c r="G861" s="6">
        <f t="shared" ref="G861:H861" si="438">G866+G868+G862+G864</f>
        <v>42900</v>
      </c>
      <c r="H861" s="6">
        <f t="shared" si="438"/>
        <v>42900</v>
      </c>
    </row>
    <row r="862" spans="1:8" ht="31.5" outlineLevel="2" x14ac:dyDescent="0.2">
      <c r="A862" s="43" t="s">
        <v>561</v>
      </c>
      <c r="B862" s="43" t="s">
        <v>563</v>
      </c>
      <c r="C862" s="45" t="s">
        <v>777</v>
      </c>
      <c r="D862" s="45"/>
      <c r="E862" s="10" t="s">
        <v>735</v>
      </c>
      <c r="F862" s="6">
        <f t="shared" ref="F862:F864" si="439">F863</f>
        <v>3.08</v>
      </c>
      <c r="G862" s="6"/>
      <c r="H862" s="6"/>
    </row>
    <row r="863" spans="1:8" ht="31.5" outlineLevel="2" x14ac:dyDescent="0.2">
      <c r="A863" s="44" t="s">
        <v>561</v>
      </c>
      <c r="B863" s="44" t="s">
        <v>563</v>
      </c>
      <c r="C863" s="46" t="s">
        <v>777</v>
      </c>
      <c r="D863" s="46" t="s">
        <v>65</v>
      </c>
      <c r="E863" s="11" t="s">
        <v>66</v>
      </c>
      <c r="F863" s="7">
        <v>3.08</v>
      </c>
      <c r="G863" s="7"/>
      <c r="H863" s="7"/>
    </row>
    <row r="864" spans="1:8" ht="31.5" outlineLevel="2" x14ac:dyDescent="0.2">
      <c r="A864" s="43" t="s">
        <v>561</v>
      </c>
      <c r="B864" s="43" t="s">
        <v>563</v>
      </c>
      <c r="C864" s="45" t="s">
        <v>777</v>
      </c>
      <c r="D864" s="45"/>
      <c r="E864" s="10" t="s">
        <v>761</v>
      </c>
      <c r="F864" s="6">
        <f t="shared" si="439"/>
        <v>3741.5</v>
      </c>
      <c r="G864" s="6"/>
      <c r="H864" s="6"/>
    </row>
    <row r="865" spans="1:8" ht="31.5" outlineLevel="2" x14ac:dyDescent="0.2">
      <c r="A865" s="44" t="s">
        <v>561</v>
      </c>
      <c r="B865" s="44" t="s">
        <v>563</v>
      </c>
      <c r="C865" s="46" t="s">
        <v>777</v>
      </c>
      <c r="D865" s="46" t="s">
        <v>65</v>
      </c>
      <c r="E865" s="11" t="s">
        <v>66</v>
      </c>
      <c r="F865" s="7">
        <v>3741.5</v>
      </c>
      <c r="G865" s="7"/>
      <c r="H865" s="7"/>
    </row>
    <row r="866" spans="1:8" ht="31.5" outlineLevel="5" x14ac:dyDescent="0.2">
      <c r="A866" s="45" t="s">
        <v>561</v>
      </c>
      <c r="B866" s="45" t="s">
        <v>563</v>
      </c>
      <c r="C866" s="45" t="s">
        <v>351</v>
      </c>
      <c r="D866" s="45"/>
      <c r="E866" s="10" t="s">
        <v>410</v>
      </c>
      <c r="F866" s="6">
        <f t="shared" ref="F866:H866" si="440">F867</f>
        <v>12900</v>
      </c>
      <c r="G866" s="6">
        <f t="shared" si="440"/>
        <v>12900</v>
      </c>
      <c r="H866" s="6">
        <f t="shared" si="440"/>
        <v>12900</v>
      </c>
    </row>
    <row r="867" spans="1:8" ht="31.5" outlineLevel="7" x14ac:dyDescent="0.2">
      <c r="A867" s="46" t="s">
        <v>561</v>
      </c>
      <c r="B867" s="46" t="s">
        <v>563</v>
      </c>
      <c r="C867" s="46" t="s">
        <v>351</v>
      </c>
      <c r="D867" s="46" t="s">
        <v>65</v>
      </c>
      <c r="E867" s="11" t="s">
        <v>66</v>
      </c>
      <c r="F867" s="7">
        <v>12900</v>
      </c>
      <c r="G867" s="7">
        <v>12900</v>
      </c>
      <c r="H867" s="7">
        <v>12900</v>
      </c>
    </row>
    <row r="868" spans="1:8" ht="31.5" outlineLevel="5" x14ac:dyDescent="0.2">
      <c r="A868" s="45" t="s">
        <v>561</v>
      </c>
      <c r="B868" s="45" t="s">
        <v>563</v>
      </c>
      <c r="C868" s="45" t="s">
        <v>351</v>
      </c>
      <c r="D868" s="45"/>
      <c r="E868" s="10" t="s">
        <v>416</v>
      </c>
      <c r="F868" s="6">
        <f t="shared" ref="F868:H868" si="441">F869</f>
        <v>30000</v>
      </c>
      <c r="G868" s="6">
        <f t="shared" si="441"/>
        <v>30000</v>
      </c>
      <c r="H868" s="6">
        <f t="shared" si="441"/>
        <v>30000</v>
      </c>
    </row>
    <row r="869" spans="1:8" ht="31.5" outlineLevel="7" x14ac:dyDescent="0.2">
      <c r="A869" s="46" t="s">
        <v>561</v>
      </c>
      <c r="B869" s="46" t="s">
        <v>563</v>
      </c>
      <c r="C869" s="46" t="s">
        <v>351</v>
      </c>
      <c r="D869" s="46" t="s">
        <v>65</v>
      </c>
      <c r="E869" s="11" t="s">
        <v>66</v>
      </c>
      <c r="F869" s="7">
        <v>30000</v>
      </c>
      <c r="G869" s="7">
        <v>30000</v>
      </c>
      <c r="H869" s="7">
        <v>30000</v>
      </c>
    </row>
    <row r="870" spans="1:8" ht="31.5" outlineLevel="3" x14ac:dyDescent="0.2">
      <c r="A870" s="45" t="s">
        <v>561</v>
      </c>
      <c r="B870" s="45" t="s">
        <v>563</v>
      </c>
      <c r="C870" s="45" t="s">
        <v>336</v>
      </c>
      <c r="D870" s="45"/>
      <c r="E870" s="10" t="s">
        <v>337</v>
      </c>
      <c r="F870" s="6">
        <f t="shared" ref="F870:G870" si="442">F871</f>
        <v>127743.20000000001</v>
      </c>
      <c r="G870" s="6">
        <f t="shared" si="442"/>
        <v>127908.20000000001</v>
      </c>
      <c r="H870" s="6">
        <f>H871</f>
        <v>127743.20000000001</v>
      </c>
    </row>
    <row r="871" spans="1:8" ht="31.5" outlineLevel="4" x14ac:dyDescent="0.2">
      <c r="A871" s="45" t="s">
        <v>561</v>
      </c>
      <c r="B871" s="45" t="s">
        <v>563</v>
      </c>
      <c r="C871" s="45" t="s">
        <v>338</v>
      </c>
      <c r="D871" s="45"/>
      <c r="E871" s="10" t="s">
        <v>35</v>
      </c>
      <c r="F871" s="6">
        <f>F872+F874+F876+F878+F880+F882</f>
        <v>127743.20000000001</v>
      </c>
      <c r="G871" s="6">
        <f t="shared" ref="G871:H871" si="443">G872+G874+G876+G878+G880+G882</f>
        <v>127908.20000000001</v>
      </c>
      <c r="H871" s="6">
        <f t="shared" si="443"/>
        <v>127743.20000000001</v>
      </c>
    </row>
    <row r="872" spans="1:8" ht="15.75" outlineLevel="5" x14ac:dyDescent="0.2">
      <c r="A872" s="45" t="s">
        <v>561</v>
      </c>
      <c r="B872" s="45" t="s">
        <v>563</v>
      </c>
      <c r="C872" s="45" t="s">
        <v>352</v>
      </c>
      <c r="D872" s="45"/>
      <c r="E872" s="10" t="s">
        <v>353</v>
      </c>
      <c r="F872" s="6">
        <f t="shared" ref="F872:G872" si="444">F873</f>
        <v>49305.4</v>
      </c>
      <c r="G872" s="6">
        <f t="shared" si="444"/>
        <v>49305.4</v>
      </c>
      <c r="H872" s="6">
        <f>H873</f>
        <v>49305.4</v>
      </c>
    </row>
    <row r="873" spans="1:8" ht="31.5" outlineLevel="7" x14ac:dyDescent="0.2">
      <c r="A873" s="46" t="s">
        <v>561</v>
      </c>
      <c r="B873" s="46" t="s">
        <v>563</v>
      </c>
      <c r="C873" s="46" t="s">
        <v>352</v>
      </c>
      <c r="D873" s="46" t="s">
        <v>65</v>
      </c>
      <c r="E873" s="11" t="s">
        <v>66</v>
      </c>
      <c r="F873" s="7">
        <v>49305.4</v>
      </c>
      <c r="G873" s="7">
        <v>49305.4</v>
      </c>
      <c r="H873" s="7">
        <v>49305.4</v>
      </c>
    </row>
    <row r="874" spans="1:8" ht="15.75" outlineLevel="5" x14ac:dyDescent="0.2">
      <c r="A874" s="45" t="s">
        <v>561</v>
      </c>
      <c r="B874" s="45" t="s">
        <v>563</v>
      </c>
      <c r="C874" s="45" t="s">
        <v>354</v>
      </c>
      <c r="D874" s="45"/>
      <c r="E874" s="10" t="s">
        <v>355</v>
      </c>
      <c r="F874" s="6">
        <f t="shared" ref="F874:H874" si="445">F875</f>
        <v>29655.4</v>
      </c>
      <c r="G874" s="6">
        <f t="shared" si="445"/>
        <v>29655.4</v>
      </c>
      <c r="H874" s="6">
        <f t="shared" si="445"/>
        <v>29655.4</v>
      </c>
    </row>
    <row r="875" spans="1:8" ht="31.5" outlineLevel="7" x14ac:dyDescent="0.2">
      <c r="A875" s="46" t="s">
        <v>561</v>
      </c>
      <c r="B875" s="46" t="s">
        <v>563</v>
      </c>
      <c r="C875" s="46" t="s">
        <v>354</v>
      </c>
      <c r="D875" s="46" t="s">
        <v>65</v>
      </c>
      <c r="E875" s="11" t="s">
        <v>66</v>
      </c>
      <c r="F875" s="17">
        <v>29655.4</v>
      </c>
      <c r="G875" s="17">
        <v>29655.4</v>
      </c>
      <c r="H875" s="17">
        <v>29655.4</v>
      </c>
    </row>
    <row r="876" spans="1:8" ht="31.5" outlineLevel="5" x14ac:dyDescent="0.2">
      <c r="A876" s="45" t="s">
        <v>561</v>
      </c>
      <c r="B876" s="45" t="s">
        <v>563</v>
      </c>
      <c r="C876" s="45" t="s">
        <v>356</v>
      </c>
      <c r="D876" s="45"/>
      <c r="E876" s="10" t="s">
        <v>357</v>
      </c>
      <c r="F876" s="6">
        <f t="shared" ref="F876:H876" si="446">F877</f>
        <v>48347.4</v>
      </c>
      <c r="G876" s="6">
        <f t="shared" si="446"/>
        <v>48347.4</v>
      </c>
      <c r="H876" s="6">
        <f t="shared" si="446"/>
        <v>48347.4</v>
      </c>
    </row>
    <row r="877" spans="1:8" ht="31.5" outlineLevel="7" x14ac:dyDescent="0.2">
      <c r="A877" s="46" t="s">
        <v>561</v>
      </c>
      <c r="B877" s="46" t="s">
        <v>563</v>
      </c>
      <c r="C877" s="46" t="s">
        <v>356</v>
      </c>
      <c r="D877" s="46" t="s">
        <v>65</v>
      </c>
      <c r="E877" s="11" t="s">
        <v>66</v>
      </c>
      <c r="F877" s="7">
        <v>48347.4</v>
      </c>
      <c r="G877" s="7">
        <v>48347.4</v>
      </c>
      <c r="H877" s="7">
        <v>48347.4</v>
      </c>
    </row>
    <row r="878" spans="1:8" ht="31.5" outlineLevel="5" x14ac:dyDescent="0.2">
      <c r="A878" s="45" t="s">
        <v>561</v>
      </c>
      <c r="B878" s="45" t="s">
        <v>563</v>
      </c>
      <c r="C878" s="45" t="s">
        <v>358</v>
      </c>
      <c r="D878" s="45"/>
      <c r="E878" s="10" t="s">
        <v>359</v>
      </c>
      <c r="F878" s="6">
        <f t="shared" ref="F878:H878" si="447">F879</f>
        <v>50</v>
      </c>
      <c r="G878" s="6">
        <f t="shared" si="447"/>
        <v>50</v>
      </c>
      <c r="H878" s="6">
        <f t="shared" si="447"/>
        <v>50</v>
      </c>
    </row>
    <row r="879" spans="1:8" ht="31.5" outlineLevel="7" x14ac:dyDescent="0.2">
      <c r="A879" s="46" t="s">
        <v>561</v>
      </c>
      <c r="B879" s="46" t="s">
        <v>563</v>
      </c>
      <c r="C879" s="46" t="s">
        <v>358</v>
      </c>
      <c r="D879" s="46" t="s">
        <v>65</v>
      </c>
      <c r="E879" s="11" t="s">
        <v>66</v>
      </c>
      <c r="F879" s="7">
        <v>50</v>
      </c>
      <c r="G879" s="7">
        <v>50</v>
      </c>
      <c r="H879" s="7">
        <v>50</v>
      </c>
    </row>
    <row r="880" spans="1:8" ht="31.5" outlineLevel="5" x14ac:dyDescent="0.2">
      <c r="A880" s="45" t="s">
        <v>561</v>
      </c>
      <c r="B880" s="45" t="s">
        <v>563</v>
      </c>
      <c r="C880" s="45" t="s">
        <v>360</v>
      </c>
      <c r="D880" s="45"/>
      <c r="E880" s="10" t="s">
        <v>361</v>
      </c>
      <c r="F880" s="6">
        <f t="shared" ref="F880:H880" si="448">F881</f>
        <v>385</v>
      </c>
      <c r="G880" s="6">
        <f t="shared" si="448"/>
        <v>385</v>
      </c>
      <c r="H880" s="6">
        <f t="shared" si="448"/>
        <v>385</v>
      </c>
    </row>
    <row r="881" spans="1:8" ht="31.5" outlineLevel="7" x14ac:dyDescent="0.2">
      <c r="A881" s="46" t="s">
        <v>561</v>
      </c>
      <c r="B881" s="46" t="s">
        <v>563</v>
      </c>
      <c r="C881" s="46" t="s">
        <v>360</v>
      </c>
      <c r="D881" s="46" t="s">
        <v>65</v>
      </c>
      <c r="E881" s="11" t="s">
        <v>66</v>
      </c>
      <c r="F881" s="7">
        <v>385</v>
      </c>
      <c r="G881" s="7">
        <v>385</v>
      </c>
      <c r="H881" s="7">
        <v>385</v>
      </c>
    </row>
    <row r="882" spans="1:8" ht="31.5" outlineLevel="7" x14ac:dyDescent="0.2">
      <c r="A882" s="43" t="s">
        <v>561</v>
      </c>
      <c r="B882" s="43" t="s">
        <v>563</v>
      </c>
      <c r="C882" s="43" t="s">
        <v>633</v>
      </c>
      <c r="D882" s="43"/>
      <c r="E882" s="21" t="s">
        <v>634</v>
      </c>
      <c r="F882" s="6"/>
      <c r="G882" s="6">
        <f t="shared" ref="G882" si="449">G883</f>
        <v>165</v>
      </c>
      <c r="H882" s="6"/>
    </row>
    <row r="883" spans="1:8" ht="31.5" outlineLevel="7" x14ac:dyDescent="0.2">
      <c r="A883" s="44" t="s">
        <v>561</v>
      </c>
      <c r="B883" s="44" t="s">
        <v>563</v>
      </c>
      <c r="C883" s="44" t="s">
        <v>633</v>
      </c>
      <c r="D883" s="44" t="s">
        <v>65</v>
      </c>
      <c r="E883" s="22" t="s">
        <v>66</v>
      </c>
      <c r="F883" s="7"/>
      <c r="G883" s="7">
        <v>165</v>
      </c>
      <c r="H883" s="7"/>
    </row>
    <row r="884" spans="1:8" ht="15.75" outlineLevel="1" x14ac:dyDescent="0.2">
      <c r="A884" s="45" t="s">
        <v>561</v>
      </c>
      <c r="B884" s="45" t="s">
        <v>534</v>
      </c>
      <c r="C884" s="45"/>
      <c r="D884" s="45"/>
      <c r="E884" s="10" t="s">
        <v>535</v>
      </c>
      <c r="F884" s="6">
        <f>F885+F901</f>
        <v>26954.699999999997</v>
      </c>
      <c r="G884" s="6">
        <f>G885+G901</f>
        <v>27271.4</v>
      </c>
      <c r="H884" s="6">
        <f>H885+H901</f>
        <v>28669.199999999997</v>
      </c>
    </row>
    <row r="885" spans="1:8" ht="31.5" outlineLevel="2" x14ac:dyDescent="0.2">
      <c r="A885" s="45" t="s">
        <v>561</v>
      </c>
      <c r="B885" s="45" t="s">
        <v>534</v>
      </c>
      <c r="C885" s="45" t="s">
        <v>157</v>
      </c>
      <c r="D885" s="45"/>
      <c r="E885" s="10" t="s">
        <v>158</v>
      </c>
      <c r="F885" s="6">
        <f>F886+F893</f>
        <v>25468.699999999997</v>
      </c>
      <c r="G885" s="6">
        <f>G886+G893</f>
        <v>25785.4</v>
      </c>
      <c r="H885" s="6">
        <f>H886+H893</f>
        <v>27183.199999999997</v>
      </c>
    </row>
    <row r="886" spans="1:8" ht="15.75" outlineLevel="3" x14ac:dyDescent="0.2">
      <c r="A886" s="45" t="s">
        <v>561</v>
      </c>
      <c r="B886" s="45" t="s">
        <v>534</v>
      </c>
      <c r="C886" s="45" t="s">
        <v>231</v>
      </c>
      <c r="D886" s="45"/>
      <c r="E886" s="10" t="s">
        <v>232</v>
      </c>
      <c r="F886" s="6">
        <f t="shared" ref="F886:G886" si="450">F887</f>
        <v>3010</v>
      </c>
      <c r="G886" s="6">
        <f t="shared" si="450"/>
        <v>3010</v>
      </c>
      <c r="H886" s="6">
        <f>H887</f>
        <v>3010</v>
      </c>
    </row>
    <row r="887" spans="1:8" ht="31.5" outlineLevel="4" x14ac:dyDescent="0.2">
      <c r="A887" s="45" t="s">
        <v>561</v>
      </c>
      <c r="B887" s="45" t="s">
        <v>534</v>
      </c>
      <c r="C887" s="45" t="s">
        <v>233</v>
      </c>
      <c r="D887" s="45"/>
      <c r="E887" s="10" t="s">
        <v>431</v>
      </c>
      <c r="F887" s="6">
        <f>F888+F891</f>
        <v>3010</v>
      </c>
      <c r="G887" s="6">
        <f>G888+G891</f>
        <v>3010</v>
      </c>
      <c r="H887" s="6">
        <f>H888+H891</f>
        <v>3010</v>
      </c>
    </row>
    <row r="888" spans="1:8" ht="15.75" outlineLevel="5" x14ac:dyDescent="0.2">
      <c r="A888" s="45" t="s">
        <v>561</v>
      </c>
      <c r="B888" s="45" t="s">
        <v>534</v>
      </c>
      <c r="C888" s="45" t="s">
        <v>362</v>
      </c>
      <c r="D888" s="45"/>
      <c r="E888" s="10" t="s">
        <v>363</v>
      </c>
      <c r="F888" s="6">
        <f>F889+F890</f>
        <v>2750</v>
      </c>
      <c r="G888" s="6">
        <f t="shared" ref="G888:H888" si="451">G889+G890</f>
        <v>2750</v>
      </c>
      <c r="H888" s="6">
        <f t="shared" si="451"/>
        <v>2750</v>
      </c>
    </row>
    <row r="889" spans="1:8" ht="15.75" outlineLevel="7" x14ac:dyDescent="0.2">
      <c r="A889" s="46" t="s">
        <v>561</v>
      </c>
      <c r="B889" s="46" t="s">
        <v>534</v>
      </c>
      <c r="C889" s="46" t="s">
        <v>362</v>
      </c>
      <c r="D889" s="46" t="s">
        <v>7</v>
      </c>
      <c r="E889" s="11" t="s">
        <v>8</v>
      </c>
      <c r="F889" s="7">
        <v>925.3</v>
      </c>
      <c r="G889" s="7">
        <v>925.3</v>
      </c>
      <c r="H889" s="7">
        <v>925.3</v>
      </c>
    </row>
    <row r="890" spans="1:8" ht="31.5" outlineLevel="7" x14ac:dyDescent="0.2">
      <c r="A890" s="46" t="s">
        <v>561</v>
      </c>
      <c r="B890" s="46" t="s">
        <v>534</v>
      </c>
      <c r="C890" s="46" t="s">
        <v>362</v>
      </c>
      <c r="D890" s="46" t="s">
        <v>65</v>
      </c>
      <c r="E890" s="11" t="s">
        <v>66</v>
      </c>
      <c r="F890" s="7">
        <v>1824.7</v>
      </c>
      <c r="G890" s="7">
        <v>1824.7</v>
      </c>
      <c r="H890" s="7">
        <v>1824.7</v>
      </c>
    </row>
    <row r="891" spans="1:8" ht="15.75" outlineLevel="5" x14ac:dyDescent="0.2">
      <c r="A891" s="45" t="s">
        <v>561</v>
      </c>
      <c r="B891" s="45" t="s">
        <v>534</v>
      </c>
      <c r="C891" s="45" t="s">
        <v>364</v>
      </c>
      <c r="D891" s="45"/>
      <c r="E891" s="10" t="s">
        <v>365</v>
      </c>
      <c r="F891" s="6">
        <f t="shared" ref="F891:H891" si="452">F892</f>
        <v>260</v>
      </c>
      <c r="G891" s="6">
        <f t="shared" si="452"/>
        <v>260</v>
      </c>
      <c r="H891" s="6">
        <f t="shared" si="452"/>
        <v>260</v>
      </c>
    </row>
    <row r="892" spans="1:8" ht="15.75" outlineLevel="7" x14ac:dyDescent="0.2">
      <c r="A892" s="46" t="s">
        <v>561</v>
      </c>
      <c r="B892" s="46" t="s">
        <v>534</v>
      </c>
      <c r="C892" s="46" t="s">
        <v>364</v>
      </c>
      <c r="D892" s="46" t="s">
        <v>7</v>
      </c>
      <c r="E892" s="11" t="s">
        <v>8</v>
      </c>
      <c r="F892" s="7">
        <v>260</v>
      </c>
      <c r="G892" s="7">
        <v>260</v>
      </c>
      <c r="H892" s="7">
        <v>260</v>
      </c>
    </row>
    <row r="893" spans="1:8" ht="31.5" outlineLevel="3" x14ac:dyDescent="0.2">
      <c r="A893" s="45" t="s">
        <v>561</v>
      </c>
      <c r="B893" s="45" t="s">
        <v>534</v>
      </c>
      <c r="C893" s="45" t="s">
        <v>336</v>
      </c>
      <c r="D893" s="45"/>
      <c r="E893" s="10" t="s">
        <v>337</v>
      </c>
      <c r="F893" s="6">
        <f>F894</f>
        <v>22458.699999999997</v>
      </c>
      <c r="G893" s="6">
        <f t="shared" ref="G893:H893" si="453">G894</f>
        <v>22775.4</v>
      </c>
      <c r="H893" s="6">
        <f t="shared" si="453"/>
        <v>24173.199999999997</v>
      </c>
    </row>
    <row r="894" spans="1:8" ht="31.5" outlineLevel="4" x14ac:dyDescent="0.2">
      <c r="A894" s="45" t="s">
        <v>561</v>
      </c>
      <c r="B894" s="45" t="s">
        <v>534</v>
      </c>
      <c r="C894" s="45" t="s">
        <v>338</v>
      </c>
      <c r="D894" s="45"/>
      <c r="E894" s="10" t="s">
        <v>35</v>
      </c>
      <c r="F894" s="6">
        <f>F895+F899</f>
        <v>22458.699999999997</v>
      </c>
      <c r="G894" s="6">
        <f>G895+G899+G848</f>
        <v>22775.4</v>
      </c>
      <c r="H894" s="6">
        <f>H895+H899+H848</f>
        <v>24173.199999999997</v>
      </c>
    </row>
    <row r="895" spans="1:8" ht="15.75" outlineLevel="5" x14ac:dyDescent="0.2">
      <c r="A895" s="45" t="s">
        <v>561</v>
      </c>
      <c r="B895" s="45" t="s">
        <v>534</v>
      </c>
      <c r="C895" s="45" t="s">
        <v>366</v>
      </c>
      <c r="D895" s="45"/>
      <c r="E895" s="10" t="s">
        <v>37</v>
      </c>
      <c r="F895" s="6">
        <f t="shared" ref="F895:H895" si="454">F896+F897+F898</f>
        <v>8212.2999999999993</v>
      </c>
      <c r="G895" s="6">
        <f t="shared" si="454"/>
        <v>8529</v>
      </c>
      <c r="H895" s="6">
        <f t="shared" si="454"/>
        <v>9926.7999999999993</v>
      </c>
    </row>
    <row r="896" spans="1:8" ht="47.25" outlineLevel="7" x14ac:dyDescent="0.2">
      <c r="A896" s="46" t="s">
        <v>561</v>
      </c>
      <c r="B896" s="46" t="s">
        <v>534</v>
      </c>
      <c r="C896" s="46" t="s">
        <v>366</v>
      </c>
      <c r="D896" s="46" t="s">
        <v>4</v>
      </c>
      <c r="E896" s="11" t="s">
        <v>5</v>
      </c>
      <c r="F896" s="7">
        <v>7910.5</v>
      </c>
      <c r="G896" s="7">
        <v>8227.2000000000007</v>
      </c>
      <c r="H896" s="7">
        <v>9625</v>
      </c>
    </row>
    <row r="897" spans="1:8" ht="15.75" outlineLevel="7" x14ac:dyDescent="0.2">
      <c r="A897" s="46" t="s">
        <v>561</v>
      </c>
      <c r="B897" s="46" t="s">
        <v>534</v>
      </c>
      <c r="C897" s="46" t="s">
        <v>366</v>
      </c>
      <c r="D897" s="46" t="s">
        <v>7</v>
      </c>
      <c r="E897" s="11" t="s">
        <v>8</v>
      </c>
      <c r="F897" s="7">
        <v>301.5</v>
      </c>
      <c r="G897" s="7">
        <v>301.5</v>
      </c>
      <c r="H897" s="7">
        <v>301.5</v>
      </c>
    </row>
    <row r="898" spans="1:8" ht="15.75" outlineLevel="7" x14ac:dyDescent="0.2">
      <c r="A898" s="46" t="s">
        <v>561</v>
      </c>
      <c r="B898" s="46" t="s">
        <v>534</v>
      </c>
      <c r="C898" s="46" t="s">
        <v>366</v>
      </c>
      <c r="D898" s="46" t="s">
        <v>15</v>
      </c>
      <c r="E898" s="11" t="s">
        <v>16</v>
      </c>
      <c r="F898" s="7">
        <v>0.3</v>
      </c>
      <c r="G898" s="7">
        <v>0.3</v>
      </c>
      <c r="H898" s="7">
        <v>0.3</v>
      </c>
    </row>
    <row r="899" spans="1:8" ht="15.75" outlineLevel="5" x14ac:dyDescent="0.2">
      <c r="A899" s="45" t="s">
        <v>561</v>
      </c>
      <c r="B899" s="45" t="s">
        <v>534</v>
      </c>
      <c r="C899" s="45" t="s">
        <v>367</v>
      </c>
      <c r="D899" s="45"/>
      <c r="E899" s="10" t="s">
        <v>368</v>
      </c>
      <c r="F899" s="6">
        <f t="shared" ref="F899:H899" si="455">F900</f>
        <v>14246.4</v>
      </c>
      <c r="G899" s="6">
        <f t="shared" si="455"/>
        <v>14246.4</v>
      </c>
      <c r="H899" s="6">
        <f t="shared" si="455"/>
        <v>14246.4</v>
      </c>
    </row>
    <row r="900" spans="1:8" ht="31.5" outlineLevel="7" x14ac:dyDescent="0.2">
      <c r="A900" s="46" t="s">
        <v>561</v>
      </c>
      <c r="B900" s="46" t="s">
        <v>534</v>
      </c>
      <c r="C900" s="46" t="s">
        <v>367</v>
      </c>
      <c r="D900" s="46" t="s">
        <v>65</v>
      </c>
      <c r="E900" s="11" t="s">
        <v>66</v>
      </c>
      <c r="F900" s="17">
        <v>14246.4</v>
      </c>
      <c r="G900" s="17">
        <v>14246.4</v>
      </c>
      <c r="H900" s="17">
        <v>14246.4</v>
      </c>
    </row>
    <row r="901" spans="1:8" ht="31.5" outlineLevel="2" x14ac:dyDescent="0.2">
      <c r="A901" s="45" t="s">
        <v>561</v>
      </c>
      <c r="B901" s="45" t="s">
        <v>534</v>
      </c>
      <c r="C901" s="45" t="s">
        <v>49</v>
      </c>
      <c r="D901" s="45"/>
      <c r="E901" s="10" t="s">
        <v>50</v>
      </c>
      <c r="F901" s="6">
        <f t="shared" ref="F901:G901" si="456">F902</f>
        <v>1486</v>
      </c>
      <c r="G901" s="6">
        <f t="shared" si="456"/>
        <v>1486</v>
      </c>
      <c r="H901" s="6">
        <f>H902</f>
        <v>1486</v>
      </c>
    </row>
    <row r="902" spans="1:8" ht="26.25" customHeight="1" outlineLevel="3" x14ac:dyDescent="0.2">
      <c r="A902" s="45" t="s">
        <v>561</v>
      </c>
      <c r="B902" s="45" t="s">
        <v>534</v>
      </c>
      <c r="C902" s="45" t="s">
        <v>51</v>
      </c>
      <c r="D902" s="45"/>
      <c r="E902" s="10" t="s">
        <v>52</v>
      </c>
      <c r="F902" s="6">
        <f>F903+F907+F910</f>
        <v>1486</v>
      </c>
      <c r="G902" s="6">
        <f>G903+G907+G910</f>
        <v>1486</v>
      </c>
      <c r="H902" s="6">
        <f>H903+H907+H910</f>
        <v>1486</v>
      </c>
    </row>
    <row r="903" spans="1:8" ht="23.25" customHeight="1" outlineLevel="4" x14ac:dyDescent="0.2">
      <c r="A903" s="45" t="s">
        <v>561</v>
      </c>
      <c r="B903" s="45" t="s">
        <v>534</v>
      </c>
      <c r="C903" s="45" t="s">
        <v>111</v>
      </c>
      <c r="D903" s="45"/>
      <c r="E903" s="10" t="s">
        <v>112</v>
      </c>
      <c r="F903" s="6">
        <f>F904</f>
        <v>1360</v>
      </c>
      <c r="G903" s="6">
        <f t="shared" ref="G903:H903" si="457">G904</f>
        <v>1360</v>
      </c>
      <c r="H903" s="6">
        <f t="shared" si="457"/>
        <v>1360</v>
      </c>
    </row>
    <row r="904" spans="1:8" ht="25.5" customHeight="1" outlineLevel="4" x14ac:dyDescent="0.2">
      <c r="A904" s="45" t="s">
        <v>561</v>
      </c>
      <c r="B904" s="45" t="s">
        <v>534</v>
      </c>
      <c r="C904" s="43" t="s">
        <v>113</v>
      </c>
      <c r="D904" s="43"/>
      <c r="E904" s="21" t="s">
        <v>114</v>
      </c>
      <c r="F904" s="6">
        <f>F905+F906</f>
        <v>1360</v>
      </c>
      <c r="G904" s="6">
        <f t="shared" ref="G904:H904" si="458">G905+G906</f>
        <v>1360</v>
      </c>
      <c r="H904" s="6">
        <f t="shared" si="458"/>
        <v>1360</v>
      </c>
    </row>
    <row r="905" spans="1:8" ht="25.5" customHeight="1" outlineLevel="4" x14ac:dyDescent="0.2">
      <c r="A905" s="46" t="s">
        <v>561</v>
      </c>
      <c r="B905" s="46" t="s">
        <v>534</v>
      </c>
      <c r="C905" s="44" t="s">
        <v>113</v>
      </c>
      <c r="D905" s="46" t="s">
        <v>7</v>
      </c>
      <c r="E905" s="11" t="s">
        <v>8</v>
      </c>
      <c r="F905" s="7">
        <v>159.6</v>
      </c>
      <c r="G905" s="7">
        <v>159.6</v>
      </c>
      <c r="H905" s="7">
        <v>159.6</v>
      </c>
    </row>
    <row r="906" spans="1:8" ht="31.5" customHeight="1" outlineLevel="4" x14ac:dyDescent="0.2">
      <c r="A906" s="46" t="s">
        <v>561</v>
      </c>
      <c r="B906" s="46" t="s">
        <v>534</v>
      </c>
      <c r="C906" s="44" t="s">
        <v>113</v>
      </c>
      <c r="D906" s="44" t="s">
        <v>65</v>
      </c>
      <c r="E906" s="22" t="s">
        <v>66</v>
      </c>
      <c r="F906" s="7">
        <v>1200.4000000000001</v>
      </c>
      <c r="G906" s="7">
        <v>1200.4000000000001</v>
      </c>
      <c r="H906" s="7">
        <v>1200.4000000000001</v>
      </c>
    </row>
    <row r="907" spans="1:8" ht="31.5" outlineLevel="4" x14ac:dyDescent="0.2">
      <c r="A907" s="45" t="s">
        <v>561</v>
      </c>
      <c r="B907" s="45" t="s">
        <v>534</v>
      </c>
      <c r="C907" s="45" t="s">
        <v>329</v>
      </c>
      <c r="D907" s="45"/>
      <c r="E907" s="10" t="s">
        <v>330</v>
      </c>
      <c r="F907" s="6">
        <f t="shared" ref="F907:G908" si="459">F908</f>
        <v>72</v>
      </c>
      <c r="G907" s="6">
        <f t="shared" si="459"/>
        <v>72</v>
      </c>
      <c r="H907" s="6">
        <f>H908</f>
        <v>72</v>
      </c>
    </row>
    <row r="908" spans="1:8" ht="31.5" outlineLevel="5" x14ac:dyDescent="0.2">
      <c r="A908" s="45" t="s">
        <v>561</v>
      </c>
      <c r="B908" s="45" t="s">
        <v>534</v>
      </c>
      <c r="C908" s="45" t="s">
        <v>331</v>
      </c>
      <c r="D908" s="45"/>
      <c r="E908" s="10" t="s">
        <v>332</v>
      </c>
      <c r="F908" s="6">
        <f t="shared" si="459"/>
        <v>72</v>
      </c>
      <c r="G908" s="6">
        <f t="shared" si="459"/>
        <v>72</v>
      </c>
      <c r="H908" s="6">
        <f>H909</f>
        <v>72</v>
      </c>
    </row>
    <row r="909" spans="1:8" ht="15.75" outlineLevel="7" x14ac:dyDescent="0.2">
      <c r="A909" s="46" t="s">
        <v>561</v>
      </c>
      <c r="B909" s="46" t="s">
        <v>534</v>
      </c>
      <c r="C909" s="46" t="s">
        <v>331</v>
      </c>
      <c r="D909" s="46" t="s">
        <v>7</v>
      </c>
      <c r="E909" s="11" t="s">
        <v>8</v>
      </c>
      <c r="F909" s="7">
        <v>72</v>
      </c>
      <c r="G909" s="7">
        <v>72</v>
      </c>
      <c r="H909" s="7">
        <v>72</v>
      </c>
    </row>
    <row r="910" spans="1:8" ht="15.75" customHeight="1" outlineLevel="4" x14ac:dyDescent="0.2">
      <c r="A910" s="45" t="s">
        <v>561</v>
      </c>
      <c r="B910" s="45" t="s">
        <v>534</v>
      </c>
      <c r="C910" s="45" t="s">
        <v>369</v>
      </c>
      <c r="D910" s="45"/>
      <c r="E910" s="10" t="s">
        <v>370</v>
      </c>
      <c r="F910" s="6">
        <f t="shared" ref="F910:G911" si="460">F911</f>
        <v>54</v>
      </c>
      <c r="G910" s="6">
        <f t="shared" si="460"/>
        <v>54</v>
      </c>
      <c r="H910" s="6">
        <f t="shared" ref="H910:H911" si="461">H911</f>
        <v>54</v>
      </c>
    </row>
    <row r="911" spans="1:8" ht="15.75" outlineLevel="5" x14ac:dyDescent="0.2">
      <c r="A911" s="45" t="s">
        <v>561</v>
      </c>
      <c r="B911" s="45" t="s">
        <v>534</v>
      </c>
      <c r="C911" s="45" t="s">
        <v>371</v>
      </c>
      <c r="D911" s="45"/>
      <c r="E911" s="10" t="s">
        <v>372</v>
      </c>
      <c r="F911" s="6">
        <f t="shared" si="460"/>
        <v>54</v>
      </c>
      <c r="G911" s="6">
        <f t="shared" si="460"/>
        <v>54</v>
      </c>
      <c r="H911" s="6">
        <f t="shared" si="461"/>
        <v>54</v>
      </c>
    </row>
    <row r="912" spans="1:8" ht="15.75" outlineLevel="7" x14ac:dyDescent="0.2">
      <c r="A912" s="46" t="s">
        <v>561</v>
      </c>
      <c r="B912" s="46" t="s">
        <v>534</v>
      </c>
      <c r="C912" s="46" t="s">
        <v>371</v>
      </c>
      <c r="D912" s="46" t="s">
        <v>7</v>
      </c>
      <c r="E912" s="11" t="s">
        <v>8</v>
      </c>
      <c r="F912" s="7">
        <v>54</v>
      </c>
      <c r="G912" s="7">
        <v>54</v>
      </c>
      <c r="H912" s="7">
        <v>54</v>
      </c>
    </row>
    <row r="913" spans="1:8" ht="15.75" outlineLevel="7" x14ac:dyDescent="0.2">
      <c r="A913" s="46"/>
      <c r="B913" s="46"/>
      <c r="C913" s="46"/>
      <c r="D913" s="46"/>
      <c r="E913" s="11"/>
      <c r="F913" s="7"/>
      <c r="G913" s="7"/>
      <c r="H913" s="7"/>
    </row>
    <row r="914" spans="1:8" ht="18.75" customHeight="1" x14ac:dyDescent="0.2">
      <c r="A914" s="45" t="s">
        <v>566</v>
      </c>
      <c r="B914" s="45"/>
      <c r="C914" s="45"/>
      <c r="D914" s="45"/>
      <c r="E914" s="10" t="s">
        <v>567</v>
      </c>
      <c r="F914" s="6">
        <f>F915+F922+F946+F953</f>
        <v>152770.28453</v>
      </c>
      <c r="G914" s="6">
        <f>G915+G922+G946+G953</f>
        <v>130306.19999999998</v>
      </c>
      <c r="H914" s="6">
        <f>H915+H922+H946+H953</f>
        <v>131348.5</v>
      </c>
    </row>
    <row r="915" spans="1:8" ht="15.75" x14ac:dyDescent="0.2">
      <c r="A915" s="45" t="s">
        <v>566</v>
      </c>
      <c r="B915" s="45" t="s">
        <v>468</v>
      </c>
      <c r="C915" s="45"/>
      <c r="D915" s="45"/>
      <c r="E915" s="53" t="s">
        <v>469</v>
      </c>
      <c r="F915" s="6">
        <f t="shared" ref="F915:F920" si="462">F916</f>
        <v>18.7</v>
      </c>
      <c r="G915" s="6">
        <f t="shared" ref="G915:G920" si="463">G916</f>
        <v>18.7</v>
      </c>
      <c r="H915" s="6">
        <f t="shared" ref="H915:H920" si="464">H916</f>
        <v>18.7</v>
      </c>
    </row>
    <row r="916" spans="1:8" ht="15.75" outlineLevel="1" x14ac:dyDescent="0.2">
      <c r="A916" s="45" t="s">
        <v>566</v>
      </c>
      <c r="B916" s="45" t="s">
        <v>472</v>
      </c>
      <c r="C916" s="45"/>
      <c r="D916" s="45"/>
      <c r="E916" s="10" t="s">
        <v>473</v>
      </c>
      <c r="F916" s="6">
        <f t="shared" si="462"/>
        <v>18.7</v>
      </c>
      <c r="G916" s="6">
        <f t="shared" si="463"/>
        <v>18.7</v>
      </c>
      <c r="H916" s="6">
        <f t="shared" si="464"/>
        <v>18.7</v>
      </c>
    </row>
    <row r="917" spans="1:8" ht="31.5" outlineLevel="2" x14ac:dyDescent="0.2">
      <c r="A917" s="45" t="s">
        <v>566</v>
      </c>
      <c r="B917" s="45" t="s">
        <v>472</v>
      </c>
      <c r="C917" s="45" t="s">
        <v>30</v>
      </c>
      <c r="D917" s="45"/>
      <c r="E917" s="10" t="s">
        <v>31</v>
      </c>
      <c r="F917" s="6">
        <f t="shared" si="462"/>
        <v>18.7</v>
      </c>
      <c r="G917" s="6">
        <f t="shared" si="463"/>
        <v>18.7</v>
      </c>
      <c r="H917" s="6">
        <f t="shared" si="464"/>
        <v>18.7</v>
      </c>
    </row>
    <row r="918" spans="1:8" ht="15.75" outlineLevel="3" x14ac:dyDescent="0.2">
      <c r="A918" s="45" t="s">
        <v>566</v>
      </c>
      <c r="B918" s="45" t="s">
        <v>472</v>
      </c>
      <c r="C918" s="45" t="s">
        <v>71</v>
      </c>
      <c r="D918" s="45"/>
      <c r="E918" s="10" t="s">
        <v>72</v>
      </c>
      <c r="F918" s="6">
        <f t="shared" si="462"/>
        <v>18.7</v>
      </c>
      <c r="G918" s="6">
        <f t="shared" si="463"/>
        <v>18.7</v>
      </c>
      <c r="H918" s="6">
        <f t="shared" si="464"/>
        <v>18.7</v>
      </c>
    </row>
    <row r="919" spans="1:8" ht="31.5" customHeight="1" outlineLevel="4" x14ac:dyDescent="0.2">
      <c r="A919" s="45" t="s">
        <v>566</v>
      </c>
      <c r="B919" s="45" t="s">
        <v>472</v>
      </c>
      <c r="C919" s="45" t="s">
        <v>73</v>
      </c>
      <c r="D919" s="45"/>
      <c r="E919" s="10" t="s">
        <v>74</v>
      </c>
      <c r="F919" s="6">
        <f t="shared" si="462"/>
        <v>18.7</v>
      </c>
      <c r="G919" s="6">
        <f t="shared" si="463"/>
        <v>18.7</v>
      </c>
      <c r="H919" s="6">
        <f t="shared" si="464"/>
        <v>18.7</v>
      </c>
    </row>
    <row r="920" spans="1:8" ht="15.75" outlineLevel="5" x14ac:dyDescent="0.2">
      <c r="A920" s="45" t="s">
        <v>566</v>
      </c>
      <c r="B920" s="45" t="s">
        <v>472</v>
      </c>
      <c r="C920" s="45" t="s">
        <v>75</v>
      </c>
      <c r="D920" s="45"/>
      <c r="E920" s="10" t="s">
        <v>76</v>
      </c>
      <c r="F920" s="6">
        <f t="shared" si="462"/>
        <v>18.7</v>
      </c>
      <c r="G920" s="6">
        <f t="shared" si="463"/>
        <v>18.7</v>
      </c>
      <c r="H920" s="6">
        <f t="shared" si="464"/>
        <v>18.7</v>
      </c>
    </row>
    <row r="921" spans="1:8" ht="15.75" outlineLevel="7" x14ac:dyDescent="0.2">
      <c r="A921" s="46" t="s">
        <v>566</v>
      </c>
      <c r="B921" s="46" t="s">
        <v>472</v>
      </c>
      <c r="C921" s="46" t="s">
        <v>75</v>
      </c>
      <c r="D921" s="46" t="s">
        <v>7</v>
      </c>
      <c r="E921" s="11" t="s">
        <v>8</v>
      </c>
      <c r="F921" s="7">
        <v>18.7</v>
      </c>
      <c r="G921" s="7">
        <v>18.7</v>
      </c>
      <c r="H921" s="7">
        <v>18.7</v>
      </c>
    </row>
    <row r="922" spans="1:8" ht="15.75" outlineLevel="7" x14ac:dyDescent="0.2">
      <c r="A922" s="45" t="s">
        <v>566</v>
      </c>
      <c r="B922" s="45" t="s">
        <v>474</v>
      </c>
      <c r="C922" s="46"/>
      <c r="D922" s="46"/>
      <c r="E922" s="53" t="s">
        <v>475</v>
      </c>
      <c r="F922" s="6">
        <f>F923+F929+F940</f>
        <v>117288.4</v>
      </c>
      <c r="G922" s="6">
        <f>G923+G929+G940</f>
        <v>117181.4</v>
      </c>
      <c r="H922" s="6">
        <f>H923+H929+H940</f>
        <v>117181.4</v>
      </c>
    </row>
    <row r="923" spans="1:8" ht="15.75" outlineLevel="1" x14ac:dyDescent="0.2">
      <c r="A923" s="45" t="s">
        <v>566</v>
      </c>
      <c r="B923" s="45" t="s">
        <v>559</v>
      </c>
      <c r="C923" s="45"/>
      <c r="D923" s="45"/>
      <c r="E923" s="10" t="s">
        <v>560</v>
      </c>
      <c r="F923" s="6">
        <f t="shared" ref="F923:F927" si="465">F924</f>
        <v>116641.2</v>
      </c>
      <c r="G923" s="6">
        <f t="shared" ref="G923:G927" si="466">G924</f>
        <v>116534.2</v>
      </c>
      <c r="H923" s="6">
        <f t="shared" ref="H923:H927" si="467">H924</f>
        <v>116534.2</v>
      </c>
    </row>
    <row r="924" spans="1:8" ht="22.5" customHeight="1" outlineLevel="2" x14ac:dyDescent="0.2">
      <c r="A924" s="45" t="s">
        <v>566</v>
      </c>
      <c r="B924" s="45" t="s">
        <v>559</v>
      </c>
      <c r="C924" s="45" t="s">
        <v>260</v>
      </c>
      <c r="D924" s="45"/>
      <c r="E924" s="10" t="s">
        <v>261</v>
      </c>
      <c r="F924" s="6">
        <f t="shared" ref="F924:H924" si="468">F925</f>
        <v>116641.2</v>
      </c>
      <c r="G924" s="6">
        <f t="shared" si="468"/>
        <v>116534.2</v>
      </c>
      <c r="H924" s="6">
        <f t="shared" si="468"/>
        <v>116534.2</v>
      </c>
    </row>
    <row r="925" spans="1:8" ht="31.5" outlineLevel="3" x14ac:dyDescent="0.2">
      <c r="A925" s="45" t="s">
        <v>566</v>
      </c>
      <c r="B925" s="45" t="s">
        <v>559</v>
      </c>
      <c r="C925" s="45" t="s">
        <v>378</v>
      </c>
      <c r="D925" s="45"/>
      <c r="E925" s="10" t="s">
        <v>379</v>
      </c>
      <c r="F925" s="6">
        <f t="shared" si="465"/>
        <v>116641.2</v>
      </c>
      <c r="G925" s="6">
        <f t="shared" si="466"/>
        <v>116534.2</v>
      </c>
      <c r="H925" s="6">
        <f t="shared" si="467"/>
        <v>116534.2</v>
      </c>
    </row>
    <row r="926" spans="1:8" ht="31.5" outlineLevel="4" x14ac:dyDescent="0.2">
      <c r="A926" s="45" t="s">
        <v>566</v>
      </c>
      <c r="B926" s="45" t="s">
        <v>559</v>
      </c>
      <c r="C926" s="45" t="s">
        <v>380</v>
      </c>
      <c r="D926" s="45"/>
      <c r="E926" s="10" t="s">
        <v>35</v>
      </c>
      <c r="F926" s="6">
        <f t="shared" si="465"/>
        <v>116641.2</v>
      </c>
      <c r="G926" s="6">
        <f t="shared" si="466"/>
        <v>116534.2</v>
      </c>
      <c r="H926" s="6">
        <f t="shared" si="467"/>
        <v>116534.2</v>
      </c>
    </row>
    <row r="927" spans="1:8" ht="29.25" customHeight="1" outlineLevel="5" x14ac:dyDescent="0.2">
      <c r="A927" s="45" t="s">
        <v>566</v>
      </c>
      <c r="B927" s="45" t="s">
        <v>559</v>
      </c>
      <c r="C927" s="45" t="s">
        <v>381</v>
      </c>
      <c r="D927" s="45"/>
      <c r="E927" s="10" t="s">
        <v>412</v>
      </c>
      <c r="F927" s="6">
        <f t="shared" si="465"/>
        <v>116641.2</v>
      </c>
      <c r="G927" s="6">
        <f t="shared" si="466"/>
        <v>116534.2</v>
      </c>
      <c r="H927" s="6">
        <f t="shared" si="467"/>
        <v>116534.2</v>
      </c>
    </row>
    <row r="928" spans="1:8" ht="31.5" outlineLevel="7" x14ac:dyDescent="0.2">
      <c r="A928" s="46" t="s">
        <v>566</v>
      </c>
      <c r="B928" s="46" t="s">
        <v>559</v>
      </c>
      <c r="C928" s="46" t="s">
        <v>381</v>
      </c>
      <c r="D928" s="46" t="s">
        <v>65</v>
      </c>
      <c r="E928" s="11" t="s">
        <v>66</v>
      </c>
      <c r="F928" s="7">
        <v>116641.2</v>
      </c>
      <c r="G928" s="7">
        <v>116534.2</v>
      </c>
      <c r="H928" s="7">
        <v>116534.2</v>
      </c>
    </row>
    <row r="929" spans="1:8" ht="15.75" outlineLevel="1" x14ac:dyDescent="0.2">
      <c r="A929" s="45" t="s">
        <v>566</v>
      </c>
      <c r="B929" s="45" t="s">
        <v>476</v>
      </c>
      <c r="C929" s="45"/>
      <c r="D929" s="45"/>
      <c r="E929" s="10" t="s">
        <v>477</v>
      </c>
      <c r="F929" s="6">
        <f>F930+F935</f>
        <v>109</v>
      </c>
      <c r="G929" s="6">
        <f t="shared" ref="G929:H929" si="469">G930+G935</f>
        <v>109</v>
      </c>
      <c r="H929" s="6">
        <f t="shared" si="469"/>
        <v>109</v>
      </c>
    </row>
    <row r="930" spans="1:8" ht="21.75" customHeight="1" outlineLevel="1" x14ac:dyDescent="0.2">
      <c r="A930" s="45" t="s">
        <v>566</v>
      </c>
      <c r="B930" s="45" t="s">
        <v>476</v>
      </c>
      <c r="C930" s="45" t="s">
        <v>260</v>
      </c>
      <c r="D930" s="45"/>
      <c r="E930" s="10" t="s">
        <v>261</v>
      </c>
      <c r="F930" s="6">
        <f>F931</f>
        <v>91</v>
      </c>
      <c r="G930" s="6">
        <f t="shared" ref="G930:H933" si="470">G931</f>
        <v>91</v>
      </c>
      <c r="H930" s="6">
        <f t="shared" si="470"/>
        <v>91</v>
      </c>
    </row>
    <row r="931" spans="1:8" ht="31.5" outlineLevel="1" x14ac:dyDescent="0.2">
      <c r="A931" s="45" t="s">
        <v>566</v>
      </c>
      <c r="B931" s="45" t="s">
        <v>476</v>
      </c>
      <c r="C931" s="45" t="s">
        <v>378</v>
      </c>
      <c r="D931" s="45"/>
      <c r="E931" s="10" t="s">
        <v>379</v>
      </c>
      <c r="F931" s="6">
        <f>F932</f>
        <v>91</v>
      </c>
      <c r="G931" s="6">
        <f t="shared" si="470"/>
        <v>91</v>
      </c>
      <c r="H931" s="6">
        <f t="shared" si="470"/>
        <v>91</v>
      </c>
    </row>
    <row r="932" spans="1:8" ht="31.5" outlineLevel="1" x14ac:dyDescent="0.2">
      <c r="A932" s="45" t="s">
        <v>566</v>
      </c>
      <c r="B932" s="45" t="s">
        <v>476</v>
      </c>
      <c r="C932" s="45" t="s">
        <v>380</v>
      </c>
      <c r="D932" s="45"/>
      <c r="E932" s="10" t="s">
        <v>35</v>
      </c>
      <c r="F932" s="6">
        <f>F933</f>
        <v>91</v>
      </c>
      <c r="G932" s="6">
        <f t="shared" si="470"/>
        <v>91</v>
      </c>
      <c r="H932" s="6">
        <f t="shared" si="470"/>
        <v>91</v>
      </c>
    </row>
    <row r="933" spans="1:8" ht="31.5" outlineLevel="1" x14ac:dyDescent="0.2">
      <c r="A933" s="45" t="s">
        <v>566</v>
      </c>
      <c r="B933" s="45" t="s">
        <v>476</v>
      </c>
      <c r="C933" s="45" t="s">
        <v>381</v>
      </c>
      <c r="D933" s="45"/>
      <c r="E933" s="10" t="s">
        <v>412</v>
      </c>
      <c r="F933" s="6">
        <f>F934</f>
        <v>91</v>
      </c>
      <c r="G933" s="6">
        <f t="shared" si="470"/>
        <v>91</v>
      </c>
      <c r="H933" s="6">
        <f t="shared" si="470"/>
        <v>91</v>
      </c>
    </row>
    <row r="934" spans="1:8" ht="31.5" outlineLevel="1" x14ac:dyDescent="0.2">
      <c r="A934" s="46" t="s">
        <v>566</v>
      </c>
      <c r="B934" s="46" t="s">
        <v>476</v>
      </c>
      <c r="C934" s="46" t="s">
        <v>381</v>
      </c>
      <c r="D934" s="46" t="s">
        <v>65</v>
      </c>
      <c r="E934" s="11" t="s">
        <v>66</v>
      </c>
      <c r="F934" s="7">
        <v>91</v>
      </c>
      <c r="G934" s="7">
        <v>91</v>
      </c>
      <c r="H934" s="7">
        <v>91</v>
      </c>
    </row>
    <row r="935" spans="1:8" ht="31.5" outlineLevel="2" x14ac:dyDescent="0.2">
      <c r="A935" s="45" t="s">
        <v>566</v>
      </c>
      <c r="B935" s="45" t="s">
        <v>476</v>
      </c>
      <c r="C935" s="45" t="s">
        <v>30</v>
      </c>
      <c r="D935" s="45"/>
      <c r="E935" s="10" t="s">
        <v>31</v>
      </c>
      <c r="F935" s="6">
        <f t="shared" ref="F935:G938" si="471">F936</f>
        <v>18</v>
      </c>
      <c r="G935" s="6">
        <f t="shared" si="471"/>
        <v>18</v>
      </c>
      <c r="H935" s="6">
        <f t="shared" ref="H935:H938" si="472">H936</f>
        <v>18</v>
      </c>
    </row>
    <row r="936" spans="1:8" ht="15.75" outlineLevel="3" x14ac:dyDescent="0.2">
      <c r="A936" s="45" t="s">
        <v>566</v>
      </c>
      <c r="B936" s="45" t="s">
        <v>476</v>
      </c>
      <c r="C936" s="45" t="s">
        <v>71</v>
      </c>
      <c r="D936" s="45"/>
      <c r="E936" s="10" t="s">
        <v>72</v>
      </c>
      <c r="F936" s="6">
        <f t="shared" si="471"/>
        <v>18</v>
      </c>
      <c r="G936" s="6">
        <f t="shared" si="471"/>
        <v>18</v>
      </c>
      <c r="H936" s="6">
        <f t="shared" si="472"/>
        <v>18</v>
      </c>
    </row>
    <row r="937" spans="1:8" ht="30" customHeight="1" outlineLevel="4" x14ac:dyDescent="0.2">
      <c r="A937" s="45" t="s">
        <v>566</v>
      </c>
      <c r="B937" s="45" t="s">
        <v>476</v>
      </c>
      <c r="C937" s="45" t="s">
        <v>73</v>
      </c>
      <c r="D937" s="45"/>
      <c r="E937" s="10" t="s">
        <v>74</v>
      </c>
      <c r="F937" s="6">
        <f t="shared" si="471"/>
        <v>18</v>
      </c>
      <c r="G937" s="6">
        <f t="shared" si="471"/>
        <v>18</v>
      </c>
      <c r="H937" s="6">
        <f t="shared" si="472"/>
        <v>18</v>
      </c>
    </row>
    <row r="938" spans="1:8" ht="15.75" outlineLevel="5" x14ac:dyDescent="0.2">
      <c r="A938" s="45" t="s">
        <v>566</v>
      </c>
      <c r="B938" s="45" t="s">
        <v>476</v>
      </c>
      <c r="C938" s="45" t="s">
        <v>75</v>
      </c>
      <c r="D938" s="45"/>
      <c r="E938" s="10" t="s">
        <v>76</v>
      </c>
      <c r="F938" s="6">
        <f t="shared" si="471"/>
        <v>18</v>
      </c>
      <c r="G938" s="6">
        <f t="shared" si="471"/>
        <v>18</v>
      </c>
      <c r="H938" s="6">
        <f t="shared" si="472"/>
        <v>18</v>
      </c>
    </row>
    <row r="939" spans="1:8" ht="15.75" outlineLevel="7" x14ac:dyDescent="0.2">
      <c r="A939" s="46" t="s">
        <v>566</v>
      </c>
      <c r="B939" s="46" t="s">
        <v>476</v>
      </c>
      <c r="C939" s="46" t="s">
        <v>75</v>
      </c>
      <c r="D939" s="46" t="s">
        <v>7</v>
      </c>
      <c r="E939" s="11" t="s">
        <v>8</v>
      </c>
      <c r="F939" s="7">
        <v>18</v>
      </c>
      <c r="G939" s="7">
        <v>18</v>
      </c>
      <c r="H939" s="7">
        <v>18</v>
      </c>
    </row>
    <row r="940" spans="1:8" ht="15.75" outlineLevel="1" x14ac:dyDescent="0.2">
      <c r="A940" s="45" t="s">
        <v>566</v>
      </c>
      <c r="B940" s="45" t="s">
        <v>530</v>
      </c>
      <c r="C940" s="45"/>
      <c r="D940" s="45"/>
      <c r="E940" s="10" t="s">
        <v>531</v>
      </c>
      <c r="F940" s="6">
        <f t="shared" ref="F940:F944" si="473">F941</f>
        <v>538.20000000000005</v>
      </c>
      <c r="G940" s="6">
        <f t="shared" ref="G940:G944" si="474">G941</f>
        <v>538.20000000000005</v>
      </c>
      <c r="H940" s="6">
        <f t="shared" ref="H940:H944" si="475">H941</f>
        <v>538.20000000000005</v>
      </c>
    </row>
    <row r="941" spans="1:8" ht="20.25" customHeight="1" outlineLevel="2" x14ac:dyDescent="0.2">
      <c r="A941" s="45" t="s">
        <v>566</v>
      </c>
      <c r="B941" s="45" t="s">
        <v>530</v>
      </c>
      <c r="C941" s="45" t="s">
        <v>260</v>
      </c>
      <c r="D941" s="45"/>
      <c r="E941" s="10" t="s">
        <v>261</v>
      </c>
      <c r="F941" s="6">
        <f t="shared" si="473"/>
        <v>538.20000000000005</v>
      </c>
      <c r="G941" s="6">
        <f t="shared" si="474"/>
        <v>538.20000000000005</v>
      </c>
      <c r="H941" s="6">
        <f t="shared" si="475"/>
        <v>538.20000000000005</v>
      </c>
    </row>
    <row r="942" spans="1:8" ht="31.5" outlineLevel="3" x14ac:dyDescent="0.2">
      <c r="A942" s="45" t="s">
        <v>566</v>
      </c>
      <c r="B942" s="45" t="s">
        <v>530</v>
      </c>
      <c r="C942" s="45" t="s">
        <v>378</v>
      </c>
      <c r="D942" s="45"/>
      <c r="E942" s="10" t="s">
        <v>379</v>
      </c>
      <c r="F942" s="6">
        <f t="shared" si="473"/>
        <v>538.20000000000005</v>
      </c>
      <c r="G942" s="6">
        <f t="shared" si="474"/>
        <v>538.20000000000005</v>
      </c>
      <c r="H942" s="6">
        <f t="shared" si="475"/>
        <v>538.20000000000005</v>
      </c>
    </row>
    <row r="943" spans="1:8" ht="31.5" outlineLevel="4" x14ac:dyDescent="0.2">
      <c r="A943" s="45" t="s">
        <v>566</v>
      </c>
      <c r="B943" s="45" t="s">
        <v>530</v>
      </c>
      <c r="C943" s="45" t="s">
        <v>380</v>
      </c>
      <c r="D943" s="45"/>
      <c r="E943" s="10" t="s">
        <v>35</v>
      </c>
      <c r="F943" s="6">
        <f t="shared" si="473"/>
        <v>538.20000000000005</v>
      </c>
      <c r="G943" s="6">
        <f t="shared" si="474"/>
        <v>538.20000000000005</v>
      </c>
      <c r="H943" s="6">
        <f t="shared" si="475"/>
        <v>538.20000000000005</v>
      </c>
    </row>
    <row r="944" spans="1:8" ht="15.75" outlineLevel="5" x14ac:dyDescent="0.2">
      <c r="A944" s="45" t="s">
        <v>566</v>
      </c>
      <c r="B944" s="45" t="s">
        <v>530</v>
      </c>
      <c r="C944" s="45" t="s">
        <v>382</v>
      </c>
      <c r="D944" s="45"/>
      <c r="E944" s="10" t="s">
        <v>383</v>
      </c>
      <c r="F944" s="6">
        <f t="shared" si="473"/>
        <v>538.20000000000005</v>
      </c>
      <c r="G944" s="6">
        <f t="shared" si="474"/>
        <v>538.20000000000005</v>
      </c>
      <c r="H944" s="6">
        <f t="shared" si="475"/>
        <v>538.20000000000005</v>
      </c>
    </row>
    <row r="945" spans="1:8" ht="31.5" outlineLevel="7" x14ac:dyDescent="0.2">
      <c r="A945" s="46" t="s">
        <v>566</v>
      </c>
      <c r="B945" s="46" t="s">
        <v>530</v>
      </c>
      <c r="C945" s="46" t="s">
        <v>382</v>
      </c>
      <c r="D945" s="46" t="s">
        <v>65</v>
      </c>
      <c r="E945" s="11" t="s">
        <v>66</v>
      </c>
      <c r="F945" s="7">
        <v>538.20000000000005</v>
      </c>
      <c r="G945" s="7">
        <v>538.20000000000005</v>
      </c>
      <c r="H945" s="7">
        <v>538.20000000000005</v>
      </c>
    </row>
    <row r="946" spans="1:8" ht="15.75" outlineLevel="7" x14ac:dyDescent="0.2">
      <c r="A946" s="45" t="s">
        <v>566</v>
      </c>
      <c r="B946" s="45" t="s">
        <v>536</v>
      </c>
      <c r="C946" s="46"/>
      <c r="D946" s="46"/>
      <c r="E946" s="55" t="s">
        <v>537</v>
      </c>
      <c r="F946" s="6">
        <f t="shared" ref="F946:F951" si="476">F947</f>
        <v>780</v>
      </c>
      <c r="G946" s="6">
        <f t="shared" ref="G946:G951" si="477">G947</f>
        <v>780</v>
      </c>
      <c r="H946" s="6">
        <f>H947</f>
        <v>780</v>
      </c>
    </row>
    <row r="947" spans="1:8" ht="15.75" outlineLevel="1" x14ac:dyDescent="0.2">
      <c r="A947" s="45" t="s">
        <v>566</v>
      </c>
      <c r="B947" s="45" t="s">
        <v>544</v>
      </c>
      <c r="C947" s="45"/>
      <c r="D947" s="45"/>
      <c r="E947" s="10" t="s">
        <v>545</v>
      </c>
      <c r="F947" s="6">
        <f t="shared" si="476"/>
        <v>780</v>
      </c>
      <c r="G947" s="6">
        <f t="shared" si="477"/>
        <v>780</v>
      </c>
      <c r="H947" s="6">
        <f t="shared" ref="H947:H951" si="478">H948</f>
        <v>780</v>
      </c>
    </row>
    <row r="948" spans="1:8" ht="17.25" customHeight="1" outlineLevel="2" x14ac:dyDescent="0.2">
      <c r="A948" s="45" t="s">
        <v>566</v>
      </c>
      <c r="B948" s="45" t="s">
        <v>544</v>
      </c>
      <c r="C948" s="45" t="s">
        <v>260</v>
      </c>
      <c r="D948" s="45"/>
      <c r="E948" s="10" t="s">
        <v>261</v>
      </c>
      <c r="F948" s="6">
        <f t="shared" si="476"/>
        <v>780</v>
      </c>
      <c r="G948" s="6">
        <f t="shared" si="477"/>
        <v>780</v>
      </c>
      <c r="H948" s="6">
        <f t="shared" si="478"/>
        <v>780</v>
      </c>
    </row>
    <row r="949" spans="1:8" ht="15.75" outlineLevel="3" x14ac:dyDescent="0.2">
      <c r="A949" s="45" t="s">
        <v>566</v>
      </c>
      <c r="B949" s="45" t="s">
        <v>544</v>
      </c>
      <c r="C949" s="45" t="s">
        <v>262</v>
      </c>
      <c r="D949" s="45"/>
      <c r="E949" s="10" t="s">
        <v>263</v>
      </c>
      <c r="F949" s="6">
        <f t="shared" si="476"/>
        <v>780</v>
      </c>
      <c r="G949" s="6">
        <f t="shared" si="477"/>
        <v>780</v>
      </c>
      <c r="H949" s="6">
        <f t="shared" si="478"/>
        <v>780</v>
      </c>
    </row>
    <row r="950" spans="1:8" ht="31.5" outlineLevel="4" x14ac:dyDescent="0.2">
      <c r="A950" s="45" t="s">
        <v>566</v>
      </c>
      <c r="B950" s="45" t="s">
        <v>544</v>
      </c>
      <c r="C950" s="45" t="s">
        <v>384</v>
      </c>
      <c r="D950" s="45"/>
      <c r="E950" s="10" t="s">
        <v>385</v>
      </c>
      <c r="F950" s="6">
        <f t="shared" si="476"/>
        <v>780</v>
      </c>
      <c r="G950" s="6">
        <f t="shared" si="477"/>
        <v>780</v>
      </c>
      <c r="H950" s="6">
        <f t="shared" si="478"/>
        <v>780</v>
      </c>
    </row>
    <row r="951" spans="1:8" ht="31.5" outlineLevel="5" x14ac:dyDescent="0.2">
      <c r="A951" s="45" t="s">
        <v>566</v>
      </c>
      <c r="B951" s="45" t="s">
        <v>544</v>
      </c>
      <c r="C951" s="45" t="s">
        <v>386</v>
      </c>
      <c r="D951" s="45"/>
      <c r="E951" s="10" t="s">
        <v>387</v>
      </c>
      <c r="F951" s="6">
        <f t="shared" si="476"/>
        <v>780</v>
      </c>
      <c r="G951" s="6">
        <f t="shared" si="477"/>
        <v>780</v>
      </c>
      <c r="H951" s="6">
        <f t="shared" si="478"/>
        <v>780</v>
      </c>
    </row>
    <row r="952" spans="1:8" ht="15.75" outlineLevel="7" x14ac:dyDescent="0.2">
      <c r="A952" s="46" t="s">
        <v>566</v>
      </c>
      <c r="B952" s="46" t="s">
        <v>544</v>
      </c>
      <c r="C952" s="46" t="s">
        <v>386</v>
      </c>
      <c r="D952" s="46" t="s">
        <v>19</v>
      </c>
      <c r="E952" s="11" t="s">
        <v>20</v>
      </c>
      <c r="F952" s="7">
        <v>780</v>
      </c>
      <c r="G952" s="7">
        <v>780</v>
      </c>
      <c r="H952" s="7">
        <v>780</v>
      </c>
    </row>
    <row r="953" spans="1:8" ht="15.75" outlineLevel="7" x14ac:dyDescent="0.2">
      <c r="A953" s="45" t="s">
        <v>566</v>
      </c>
      <c r="B953" s="45" t="s">
        <v>546</v>
      </c>
      <c r="C953" s="46"/>
      <c r="D953" s="46"/>
      <c r="E953" s="53" t="s">
        <v>547</v>
      </c>
      <c r="F953" s="6">
        <f>F960+F983+F995+F954</f>
        <v>34683.184529999999</v>
      </c>
      <c r="G953" s="6">
        <f t="shared" ref="G953:H953" si="479">G960+G983+G995+G954</f>
        <v>12326.099999999999</v>
      </c>
      <c r="H953" s="6">
        <f t="shared" si="479"/>
        <v>13368.4</v>
      </c>
    </row>
    <row r="954" spans="1:8" ht="15.75" outlineLevel="7" x14ac:dyDescent="0.2">
      <c r="A954" s="45" t="s">
        <v>566</v>
      </c>
      <c r="B954" s="114" t="s">
        <v>781</v>
      </c>
      <c r="C954" s="46"/>
      <c r="D954" s="46"/>
      <c r="E954" s="53" t="s">
        <v>888</v>
      </c>
      <c r="F954" s="6">
        <f>F955</f>
        <v>366.67</v>
      </c>
      <c r="G954" s="6"/>
      <c r="H954" s="6"/>
    </row>
    <row r="955" spans="1:8" ht="20.25" customHeight="1" outlineLevel="7" x14ac:dyDescent="0.2">
      <c r="A955" s="45" t="s">
        <v>566</v>
      </c>
      <c r="B955" s="114" t="s">
        <v>781</v>
      </c>
      <c r="C955" s="43" t="s">
        <v>260</v>
      </c>
      <c r="D955" s="43"/>
      <c r="E955" s="21" t="s">
        <v>261</v>
      </c>
      <c r="F955" s="6">
        <f>F956</f>
        <v>366.67</v>
      </c>
      <c r="G955" s="6"/>
      <c r="H955" s="6"/>
    </row>
    <row r="956" spans="1:8" ht="15.75" outlineLevel="7" x14ac:dyDescent="0.2">
      <c r="A956" s="45" t="s">
        <v>566</v>
      </c>
      <c r="B956" s="114" t="s">
        <v>781</v>
      </c>
      <c r="C956" s="43" t="s">
        <v>262</v>
      </c>
      <c r="D956" s="43"/>
      <c r="E956" s="21" t="s">
        <v>263</v>
      </c>
      <c r="F956" s="6">
        <f>F957</f>
        <v>366.67</v>
      </c>
      <c r="G956" s="6"/>
      <c r="H956" s="6"/>
    </row>
    <row r="957" spans="1:8" ht="31.5" outlineLevel="7" x14ac:dyDescent="0.2">
      <c r="A957" s="45" t="s">
        <v>566</v>
      </c>
      <c r="B957" s="114" t="s">
        <v>781</v>
      </c>
      <c r="C957" s="43" t="s">
        <v>384</v>
      </c>
      <c r="D957" s="43"/>
      <c r="E957" s="21" t="s">
        <v>385</v>
      </c>
      <c r="F957" s="6">
        <f>F958</f>
        <v>366.67</v>
      </c>
      <c r="G957" s="6"/>
      <c r="H957" s="6"/>
    </row>
    <row r="958" spans="1:8" ht="15.75" outlineLevel="7" x14ac:dyDescent="0.2">
      <c r="A958" s="45" t="s">
        <v>566</v>
      </c>
      <c r="B958" s="114" t="s">
        <v>781</v>
      </c>
      <c r="C958" s="43" t="s">
        <v>602</v>
      </c>
      <c r="D958" s="44"/>
      <c r="E958" s="21" t="s">
        <v>603</v>
      </c>
      <c r="F958" s="6">
        <f>F959</f>
        <v>366.67</v>
      </c>
      <c r="G958" s="6"/>
      <c r="H958" s="6"/>
    </row>
    <row r="959" spans="1:8" ht="31.5" outlineLevel="7" x14ac:dyDescent="0.2">
      <c r="A959" s="46" t="s">
        <v>566</v>
      </c>
      <c r="B959" s="57" t="s">
        <v>781</v>
      </c>
      <c r="C959" s="44" t="s">
        <v>602</v>
      </c>
      <c r="D959" s="44" t="s">
        <v>65</v>
      </c>
      <c r="E959" s="22" t="s">
        <v>66</v>
      </c>
      <c r="F959" s="7">
        <v>366.67</v>
      </c>
      <c r="G959" s="6"/>
      <c r="H959" s="6"/>
    </row>
    <row r="960" spans="1:8" ht="15.75" outlineLevel="1" x14ac:dyDescent="0.2">
      <c r="A960" s="45" t="s">
        <v>566</v>
      </c>
      <c r="B960" s="45" t="s">
        <v>548</v>
      </c>
      <c r="C960" s="45"/>
      <c r="D960" s="45"/>
      <c r="E960" s="10" t="s">
        <v>549</v>
      </c>
      <c r="F960" s="6">
        <f>F961+F966</f>
        <v>19678.864859999998</v>
      </c>
      <c r="G960" s="6">
        <f>G961+G966</f>
        <v>4327.3</v>
      </c>
      <c r="H960" s="6">
        <f>H961+H966</f>
        <v>4327.3</v>
      </c>
    </row>
    <row r="961" spans="1:8" ht="31.5" outlineLevel="2" x14ac:dyDescent="0.2">
      <c r="A961" s="45" t="s">
        <v>566</v>
      </c>
      <c r="B961" s="45" t="s">
        <v>548</v>
      </c>
      <c r="C961" s="45" t="s">
        <v>49</v>
      </c>
      <c r="D961" s="45"/>
      <c r="E961" s="10" t="s">
        <v>50</v>
      </c>
      <c r="F961" s="6">
        <f t="shared" ref="F961:G961" si="480">F962</f>
        <v>15.3</v>
      </c>
      <c r="G961" s="6">
        <f t="shared" si="480"/>
        <v>15.3</v>
      </c>
      <c r="H961" s="6">
        <f>H962</f>
        <v>15.3</v>
      </c>
    </row>
    <row r="962" spans="1:8" ht="17.25" customHeight="1" outlineLevel="3" x14ac:dyDescent="0.2">
      <c r="A962" s="45" t="s">
        <v>566</v>
      </c>
      <c r="B962" s="45" t="s">
        <v>548</v>
      </c>
      <c r="C962" s="45" t="s">
        <v>51</v>
      </c>
      <c r="D962" s="45"/>
      <c r="E962" s="10" t="s">
        <v>52</v>
      </c>
      <c r="F962" s="6">
        <f t="shared" ref="F962" si="481">F963</f>
        <v>15.3</v>
      </c>
      <c r="G962" s="6">
        <f>G963</f>
        <v>15.3</v>
      </c>
      <c r="H962" s="6">
        <f>H963</f>
        <v>15.3</v>
      </c>
    </row>
    <row r="963" spans="1:8" ht="18.75" customHeight="1" outlineLevel="4" x14ac:dyDescent="0.2">
      <c r="A963" s="45" t="s">
        <v>566</v>
      </c>
      <c r="B963" s="45" t="s">
        <v>548</v>
      </c>
      <c r="C963" s="45" t="s">
        <v>369</v>
      </c>
      <c r="D963" s="45"/>
      <c r="E963" s="10" t="s">
        <v>370</v>
      </c>
      <c r="F963" s="6">
        <f t="shared" ref="F963:G964" si="482">F964</f>
        <v>15.3</v>
      </c>
      <c r="G963" s="6">
        <f t="shared" si="482"/>
        <v>15.3</v>
      </c>
      <c r="H963" s="6">
        <f t="shared" ref="H963:H964" si="483">H964</f>
        <v>15.3</v>
      </c>
    </row>
    <row r="964" spans="1:8" ht="15.75" outlineLevel="5" x14ac:dyDescent="0.2">
      <c r="A964" s="45" t="s">
        <v>566</v>
      </c>
      <c r="B964" s="45" t="s">
        <v>548</v>
      </c>
      <c r="C964" s="45" t="s">
        <v>371</v>
      </c>
      <c r="D964" s="45"/>
      <c r="E964" s="10" t="s">
        <v>372</v>
      </c>
      <c r="F964" s="6">
        <f t="shared" si="482"/>
        <v>15.3</v>
      </c>
      <c r="G964" s="6">
        <f t="shared" si="482"/>
        <v>15.3</v>
      </c>
      <c r="H964" s="6">
        <f t="shared" si="483"/>
        <v>15.3</v>
      </c>
    </row>
    <row r="965" spans="1:8" ht="15.75" outlineLevel="7" x14ac:dyDescent="0.2">
      <c r="A965" s="46" t="s">
        <v>566</v>
      </c>
      <c r="B965" s="46" t="s">
        <v>548</v>
      </c>
      <c r="C965" s="46" t="s">
        <v>371</v>
      </c>
      <c r="D965" s="46" t="s">
        <v>7</v>
      </c>
      <c r="E965" s="11" t="s">
        <v>8</v>
      </c>
      <c r="F965" s="7">
        <v>15.3</v>
      </c>
      <c r="G965" s="7">
        <v>15.3</v>
      </c>
      <c r="H965" s="7">
        <v>15.3</v>
      </c>
    </row>
    <row r="966" spans="1:8" ht="23.25" customHeight="1" outlineLevel="2" x14ac:dyDescent="0.2">
      <c r="A966" s="45" t="s">
        <v>566</v>
      </c>
      <c r="B966" s="45" t="s">
        <v>548</v>
      </c>
      <c r="C966" s="45" t="s">
        <v>260</v>
      </c>
      <c r="D966" s="45"/>
      <c r="E966" s="10" t="s">
        <v>261</v>
      </c>
      <c r="F966" s="6">
        <f>F967</f>
        <v>19663.564859999999</v>
      </c>
      <c r="G966" s="6">
        <f t="shared" ref="G966:H966" si="484">G967</f>
        <v>4312</v>
      </c>
      <c r="H966" s="6">
        <f t="shared" si="484"/>
        <v>4312</v>
      </c>
    </row>
    <row r="967" spans="1:8" ht="15.75" outlineLevel="3" x14ac:dyDescent="0.2">
      <c r="A967" s="45" t="s">
        <v>566</v>
      </c>
      <c r="B967" s="45" t="s">
        <v>548</v>
      </c>
      <c r="C967" s="45" t="s">
        <v>262</v>
      </c>
      <c r="D967" s="45"/>
      <c r="E967" s="10" t="s">
        <v>263</v>
      </c>
      <c r="F967" s="6">
        <f>F968+F980</f>
        <v>19663.564859999999</v>
      </c>
      <c r="G967" s="6">
        <f t="shared" ref="G967:H967" si="485">G968+G980</f>
        <v>4312</v>
      </c>
      <c r="H967" s="6">
        <f t="shared" si="485"/>
        <v>4312</v>
      </c>
    </row>
    <row r="968" spans="1:8" ht="31.5" outlineLevel="4" x14ac:dyDescent="0.2">
      <c r="A968" s="45" t="s">
        <v>566</v>
      </c>
      <c r="B968" s="45" t="s">
        <v>548</v>
      </c>
      <c r="C968" s="45" t="s">
        <v>264</v>
      </c>
      <c r="D968" s="45"/>
      <c r="E968" s="10" t="s">
        <v>265</v>
      </c>
      <c r="F968" s="6">
        <f>F974+F976+F969+F978+F971</f>
        <v>15566.56486</v>
      </c>
      <c r="G968" s="6">
        <f t="shared" ref="G968:H968" si="486">G974+G976+G969+G978+G971</f>
        <v>215</v>
      </c>
      <c r="H968" s="6">
        <f t="shared" si="486"/>
        <v>215</v>
      </c>
    </row>
    <row r="969" spans="1:8" ht="15.75" outlineLevel="4" x14ac:dyDescent="0.2">
      <c r="A969" s="45" t="s">
        <v>566</v>
      </c>
      <c r="B969" s="45" t="s">
        <v>548</v>
      </c>
      <c r="C969" s="45" t="s">
        <v>635</v>
      </c>
      <c r="D969" s="45"/>
      <c r="E969" s="10" t="s">
        <v>636</v>
      </c>
      <c r="F969" s="6">
        <f>F970</f>
        <v>692.1</v>
      </c>
      <c r="G969" s="6">
        <f t="shared" ref="G969:H969" si="487">G970</f>
        <v>0</v>
      </c>
      <c r="H969" s="6">
        <f t="shared" si="487"/>
        <v>0</v>
      </c>
    </row>
    <row r="970" spans="1:8" ht="31.5" outlineLevel="4" x14ac:dyDescent="0.2">
      <c r="A970" s="46" t="s">
        <v>566</v>
      </c>
      <c r="B970" s="46" t="s">
        <v>548</v>
      </c>
      <c r="C970" s="46" t="s">
        <v>635</v>
      </c>
      <c r="D970" s="46" t="s">
        <v>65</v>
      </c>
      <c r="E970" s="11" t="s">
        <v>66</v>
      </c>
      <c r="F970" s="7">
        <v>692.1</v>
      </c>
      <c r="G970" s="6"/>
      <c r="H970" s="6"/>
    </row>
    <row r="971" spans="1:8" ht="15.75" outlineLevel="4" x14ac:dyDescent="0.2">
      <c r="A971" s="45" t="s">
        <v>566</v>
      </c>
      <c r="B971" s="45" t="s">
        <v>548</v>
      </c>
      <c r="C971" s="45" t="s">
        <v>388</v>
      </c>
      <c r="D971" s="45"/>
      <c r="E971" s="10" t="s">
        <v>389</v>
      </c>
      <c r="F971" s="6">
        <f>F972+F973</f>
        <v>215</v>
      </c>
      <c r="G971" s="6">
        <f t="shared" ref="G971:H971" si="488">G972+G973</f>
        <v>215</v>
      </c>
      <c r="H971" s="6">
        <f t="shared" si="488"/>
        <v>215</v>
      </c>
    </row>
    <row r="972" spans="1:8" ht="15.75" outlineLevel="4" x14ac:dyDescent="0.2">
      <c r="A972" s="46" t="s">
        <v>566</v>
      </c>
      <c r="B972" s="46" t="s">
        <v>548</v>
      </c>
      <c r="C972" s="46" t="s">
        <v>388</v>
      </c>
      <c r="D972" s="46" t="s">
        <v>7</v>
      </c>
      <c r="E972" s="11" t="s">
        <v>8</v>
      </c>
      <c r="F972" s="7">
        <v>120</v>
      </c>
      <c r="G972" s="7">
        <v>120</v>
      </c>
      <c r="H972" s="7">
        <v>120</v>
      </c>
    </row>
    <row r="973" spans="1:8" ht="31.5" outlineLevel="4" x14ac:dyDescent="0.2">
      <c r="A973" s="46" t="s">
        <v>566</v>
      </c>
      <c r="B973" s="46" t="s">
        <v>548</v>
      </c>
      <c r="C973" s="46" t="s">
        <v>388</v>
      </c>
      <c r="D973" s="46" t="s">
        <v>65</v>
      </c>
      <c r="E973" s="11" t="s">
        <v>66</v>
      </c>
      <c r="F973" s="7">
        <v>95</v>
      </c>
      <c r="G973" s="7">
        <v>95</v>
      </c>
      <c r="H973" s="7">
        <v>95</v>
      </c>
    </row>
    <row r="974" spans="1:8" ht="47.25" outlineLevel="7" x14ac:dyDescent="0.2">
      <c r="A974" s="45" t="s">
        <v>566</v>
      </c>
      <c r="B974" s="45" t="s">
        <v>548</v>
      </c>
      <c r="C974" s="45" t="s">
        <v>450</v>
      </c>
      <c r="D974" s="46"/>
      <c r="E974" s="10" t="s">
        <v>451</v>
      </c>
      <c r="F974" s="6">
        <f>F975</f>
        <v>3805.5105899999999</v>
      </c>
      <c r="G974" s="6"/>
      <c r="H974" s="6"/>
    </row>
    <row r="975" spans="1:8" ht="31.5" outlineLevel="7" x14ac:dyDescent="0.2">
      <c r="A975" s="46" t="s">
        <v>566</v>
      </c>
      <c r="B975" s="46" t="s">
        <v>548</v>
      </c>
      <c r="C975" s="46" t="s">
        <v>450</v>
      </c>
      <c r="D975" s="46" t="s">
        <v>65</v>
      </c>
      <c r="E975" s="11" t="s">
        <v>66</v>
      </c>
      <c r="F975" s="7">
        <f>367.98475+1495.03694+1942.4889</f>
        <v>3805.5105899999999</v>
      </c>
      <c r="G975" s="7"/>
      <c r="H975" s="7"/>
    </row>
    <row r="976" spans="1:8" ht="47.25" outlineLevel="7" x14ac:dyDescent="0.2">
      <c r="A976" s="45" t="s">
        <v>566</v>
      </c>
      <c r="B976" s="45" t="s">
        <v>548</v>
      </c>
      <c r="C976" s="45" t="s">
        <v>450</v>
      </c>
      <c r="D976" s="46"/>
      <c r="E976" s="10" t="s">
        <v>632</v>
      </c>
      <c r="F976" s="6">
        <f>F977</f>
        <v>4103.9542700000002</v>
      </c>
      <c r="G976" s="6"/>
      <c r="H976" s="6"/>
    </row>
    <row r="977" spans="1:8" ht="31.5" outlineLevel="7" x14ac:dyDescent="0.2">
      <c r="A977" s="46" t="s">
        <v>566</v>
      </c>
      <c r="B977" s="46" t="s">
        <v>548</v>
      </c>
      <c r="C977" s="46" t="s">
        <v>450</v>
      </c>
      <c r="D977" s="46" t="s">
        <v>65</v>
      </c>
      <c r="E977" s="11" t="s">
        <v>66</v>
      </c>
      <c r="F977" s="7">
        <f>1103.95427+1500+1500</f>
        <v>4103.9542700000002</v>
      </c>
      <c r="G977" s="7"/>
      <c r="H977" s="7"/>
    </row>
    <row r="978" spans="1:8" ht="31.5" outlineLevel="7" x14ac:dyDescent="0.2">
      <c r="A978" s="45" t="s">
        <v>566</v>
      </c>
      <c r="B978" s="45" t="s">
        <v>548</v>
      </c>
      <c r="C978" s="45" t="s">
        <v>266</v>
      </c>
      <c r="D978" s="45"/>
      <c r="E978" s="10" t="s">
        <v>420</v>
      </c>
      <c r="F978" s="6">
        <f>F979</f>
        <v>6750</v>
      </c>
      <c r="G978" s="7"/>
      <c r="H978" s="7"/>
    </row>
    <row r="979" spans="1:8" ht="31.5" outlineLevel="7" x14ac:dyDescent="0.2">
      <c r="A979" s="46" t="s">
        <v>566</v>
      </c>
      <c r="B979" s="46" t="s">
        <v>548</v>
      </c>
      <c r="C979" s="46" t="s">
        <v>266</v>
      </c>
      <c r="D979" s="46" t="s">
        <v>65</v>
      </c>
      <c r="E979" s="11" t="s">
        <v>66</v>
      </c>
      <c r="F979" s="7">
        <v>6750</v>
      </c>
      <c r="G979" s="7"/>
      <c r="H979" s="7"/>
    </row>
    <row r="980" spans="1:8" ht="31.5" outlineLevel="4" x14ac:dyDescent="0.2">
      <c r="A980" s="45" t="s">
        <v>566</v>
      </c>
      <c r="B980" s="45" t="s">
        <v>548</v>
      </c>
      <c r="C980" s="45" t="s">
        <v>384</v>
      </c>
      <c r="D980" s="45"/>
      <c r="E980" s="10" t="s">
        <v>385</v>
      </c>
      <c r="F980" s="6">
        <f t="shared" ref="F980:H981" si="489">F981</f>
        <v>4097</v>
      </c>
      <c r="G980" s="6">
        <f t="shared" si="489"/>
        <v>4097</v>
      </c>
      <c r="H980" s="6">
        <f>H981</f>
        <v>4097</v>
      </c>
    </row>
    <row r="981" spans="1:8" ht="15.75" outlineLevel="5" x14ac:dyDescent="0.2">
      <c r="A981" s="45" t="s">
        <v>566</v>
      </c>
      <c r="B981" s="45" t="s">
        <v>548</v>
      </c>
      <c r="C981" s="45" t="s">
        <v>390</v>
      </c>
      <c r="D981" s="45"/>
      <c r="E981" s="10" t="s">
        <v>391</v>
      </c>
      <c r="F981" s="6">
        <f>F982</f>
        <v>4097</v>
      </c>
      <c r="G981" s="6">
        <f t="shared" si="489"/>
        <v>4097</v>
      </c>
      <c r="H981" s="6">
        <f t="shared" si="489"/>
        <v>4097</v>
      </c>
    </row>
    <row r="982" spans="1:8" ht="15.75" outlineLevel="7" x14ac:dyDescent="0.2">
      <c r="A982" s="46" t="s">
        <v>566</v>
      </c>
      <c r="B982" s="46" t="s">
        <v>548</v>
      </c>
      <c r="C982" s="46" t="s">
        <v>390</v>
      </c>
      <c r="D982" s="46" t="s">
        <v>7</v>
      </c>
      <c r="E982" s="11" t="s">
        <v>8</v>
      </c>
      <c r="F982" s="7">
        <v>4097</v>
      </c>
      <c r="G982" s="7">
        <v>4097</v>
      </c>
      <c r="H982" s="7">
        <v>4097</v>
      </c>
    </row>
    <row r="983" spans="1:8" ht="15.75" outlineLevel="1" x14ac:dyDescent="0.2">
      <c r="A983" s="45" t="s">
        <v>566</v>
      </c>
      <c r="B983" s="45" t="s">
        <v>568</v>
      </c>
      <c r="C983" s="45"/>
      <c r="D983" s="45"/>
      <c r="E983" s="10" t="s">
        <v>569</v>
      </c>
      <c r="F983" s="6">
        <f t="shared" ref="F983:F985" si="490">F984</f>
        <v>8611.1496700000007</v>
      </c>
      <c r="G983" s="6">
        <f t="shared" ref="G983" si="491">G984</f>
        <v>1736.2</v>
      </c>
      <c r="H983" s="6">
        <f t="shared" ref="H983" si="492">H984</f>
        <v>1736.2</v>
      </c>
    </row>
    <row r="984" spans="1:8" ht="24.75" customHeight="1" outlineLevel="2" x14ac:dyDescent="0.2">
      <c r="A984" s="45" t="s">
        <v>566</v>
      </c>
      <c r="B984" s="45" t="s">
        <v>568</v>
      </c>
      <c r="C984" s="45" t="s">
        <v>260</v>
      </c>
      <c r="D984" s="45"/>
      <c r="E984" s="10" t="s">
        <v>261</v>
      </c>
      <c r="F984" s="6">
        <f>F985+F991</f>
        <v>8611.1496700000007</v>
      </c>
      <c r="G984" s="6">
        <f>G985+G991</f>
        <v>1736.2</v>
      </c>
      <c r="H984" s="6">
        <f>H985+H991</f>
        <v>1736.2</v>
      </c>
    </row>
    <row r="985" spans="1:8" ht="15.75" outlineLevel="3" x14ac:dyDescent="0.2">
      <c r="A985" s="45" t="s">
        <v>566</v>
      </c>
      <c r="B985" s="45" t="s">
        <v>568</v>
      </c>
      <c r="C985" s="45" t="s">
        <v>262</v>
      </c>
      <c r="D985" s="45"/>
      <c r="E985" s="10" t="s">
        <v>263</v>
      </c>
      <c r="F985" s="6">
        <f t="shared" si="490"/>
        <v>6874.94967</v>
      </c>
      <c r="G985" s="6"/>
      <c r="H985" s="6"/>
    </row>
    <row r="986" spans="1:8" ht="15.75" outlineLevel="4" x14ac:dyDescent="0.2">
      <c r="A986" s="45" t="s">
        <v>566</v>
      </c>
      <c r="B986" s="45" t="s">
        <v>568</v>
      </c>
      <c r="C986" s="45" t="s">
        <v>392</v>
      </c>
      <c r="D986" s="45"/>
      <c r="E986" s="10" t="s">
        <v>621</v>
      </c>
      <c r="F986" s="6">
        <f>F987+F989</f>
        <v>6874.94967</v>
      </c>
      <c r="G986" s="6"/>
      <c r="H986" s="6"/>
    </row>
    <row r="987" spans="1:8" ht="31.5" outlineLevel="5" x14ac:dyDescent="0.2">
      <c r="A987" s="45" t="s">
        <v>566</v>
      </c>
      <c r="B987" s="45" t="s">
        <v>568</v>
      </c>
      <c r="C987" s="45" t="s">
        <v>393</v>
      </c>
      <c r="D987" s="45"/>
      <c r="E987" s="10" t="s">
        <v>694</v>
      </c>
      <c r="F987" s="6">
        <f>F988</f>
        <v>1718.7374199999999</v>
      </c>
      <c r="G987" s="6"/>
      <c r="H987" s="6"/>
    </row>
    <row r="988" spans="1:8" ht="31.5" outlineLevel="7" x14ac:dyDescent="0.2">
      <c r="A988" s="46" t="s">
        <v>566</v>
      </c>
      <c r="B988" s="46" t="s">
        <v>568</v>
      </c>
      <c r="C988" s="46" t="s">
        <v>393</v>
      </c>
      <c r="D988" s="46" t="s">
        <v>65</v>
      </c>
      <c r="E988" s="11" t="s">
        <v>66</v>
      </c>
      <c r="F988" s="7">
        <v>1718.7374199999999</v>
      </c>
      <c r="G988" s="7"/>
      <c r="H988" s="7"/>
    </row>
    <row r="989" spans="1:8" ht="31.5" outlineLevel="7" x14ac:dyDescent="0.2">
      <c r="A989" s="45" t="s">
        <v>566</v>
      </c>
      <c r="B989" s="45" t="s">
        <v>568</v>
      </c>
      <c r="C989" s="45" t="s">
        <v>393</v>
      </c>
      <c r="D989" s="45"/>
      <c r="E989" s="10" t="s">
        <v>695</v>
      </c>
      <c r="F989" s="6">
        <f>F990</f>
        <v>5156.2122499999996</v>
      </c>
      <c r="G989" s="6"/>
      <c r="H989" s="6"/>
    </row>
    <row r="990" spans="1:8" ht="31.5" outlineLevel="7" x14ac:dyDescent="0.2">
      <c r="A990" s="46" t="s">
        <v>566</v>
      </c>
      <c r="B990" s="46" t="s">
        <v>568</v>
      </c>
      <c r="C990" s="46" t="s">
        <v>393</v>
      </c>
      <c r="D990" s="46" t="s">
        <v>65</v>
      </c>
      <c r="E990" s="11" t="s">
        <v>66</v>
      </c>
      <c r="F990" s="7">
        <v>5156.2122499999996</v>
      </c>
      <c r="G990" s="7"/>
      <c r="H990" s="7"/>
    </row>
    <row r="991" spans="1:8" ht="31.5" outlineLevel="7" x14ac:dyDescent="0.2">
      <c r="A991" s="45" t="s">
        <v>566</v>
      </c>
      <c r="B991" s="45" t="s">
        <v>568</v>
      </c>
      <c r="C991" s="45" t="s">
        <v>378</v>
      </c>
      <c r="D991" s="45"/>
      <c r="E991" s="10" t="s">
        <v>379</v>
      </c>
      <c r="F991" s="6">
        <f t="shared" ref="F991:H993" si="493">F992</f>
        <v>1736.2</v>
      </c>
      <c r="G991" s="6">
        <f t="shared" si="493"/>
        <v>1736.2</v>
      </c>
      <c r="H991" s="6">
        <f t="shared" si="493"/>
        <v>1736.2</v>
      </c>
    </row>
    <row r="992" spans="1:8" ht="31.5" outlineLevel="7" x14ac:dyDescent="0.2">
      <c r="A992" s="45" t="s">
        <v>566</v>
      </c>
      <c r="B992" s="45" t="s">
        <v>568</v>
      </c>
      <c r="C992" s="45" t="s">
        <v>380</v>
      </c>
      <c r="D992" s="45"/>
      <c r="E992" s="10" t="s">
        <v>35</v>
      </c>
      <c r="F992" s="6">
        <f t="shared" si="493"/>
        <v>1736.2</v>
      </c>
      <c r="G992" s="6">
        <f t="shared" si="493"/>
        <v>1736.2</v>
      </c>
      <c r="H992" s="6">
        <f t="shared" si="493"/>
        <v>1736.2</v>
      </c>
    </row>
    <row r="993" spans="1:8" ht="31.5" outlineLevel="7" x14ac:dyDescent="0.2">
      <c r="A993" s="45" t="s">
        <v>566</v>
      </c>
      <c r="B993" s="45" t="s">
        <v>568</v>
      </c>
      <c r="C993" s="45" t="s">
        <v>381</v>
      </c>
      <c r="D993" s="45"/>
      <c r="E993" s="10" t="s">
        <v>412</v>
      </c>
      <c r="F993" s="6">
        <f t="shared" si="493"/>
        <v>1736.2</v>
      </c>
      <c r="G993" s="6">
        <f t="shared" si="493"/>
        <v>1736.2</v>
      </c>
      <c r="H993" s="6">
        <f t="shared" si="493"/>
        <v>1736.2</v>
      </c>
    </row>
    <row r="994" spans="1:8" ht="31.5" outlineLevel="7" x14ac:dyDescent="0.2">
      <c r="A994" s="46" t="s">
        <v>566</v>
      </c>
      <c r="B994" s="46" t="s">
        <v>568</v>
      </c>
      <c r="C994" s="46" t="s">
        <v>381</v>
      </c>
      <c r="D994" s="46" t="s">
        <v>65</v>
      </c>
      <c r="E994" s="11" t="s">
        <v>66</v>
      </c>
      <c r="F994" s="7">
        <v>1736.2</v>
      </c>
      <c r="G994" s="7">
        <v>1736.2</v>
      </c>
      <c r="H994" s="7">
        <v>1736.2</v>
      </c>
    </row>
    <row r="995" spans="1:8" ht="15.75" outlineLevel="1" x14ac:dyDescent="0.2">
      <c r="A995" s="45" t="s">
        <v>566</v>
      </c>
      <c r="B995" s="45" t="s">
        <v>570</v>
      </c>
      <c r="C995" s="45"/>
      <c r="D995" s="45"/>
      <c r="E995" s="10" t="s">
        <v>571</v>
      </c>
      <c r="F995" s="6">
        <f t="shared" ref="F995:F998" si="494">F996</f>
        <v>6026.5</v>
      </c>
      <c r="G995" s="6">
        <f t="shared" ref="G995:G998" si="495">G996</f>
        <v>6262.5999999999995</v>
      </c>
      <c r="H995" s="6">
        <f t="shared" ref="H995:H998" si="496">H996</f>
        <v>7304.9</v>
      </c>
    </row>
    <row r="996" spans="1:8" ht="26.25" customHeight="1" outlineLevel="2" x14ac:dyDescent="0.2">
      <c r="A996" s="45" t="s">
        <v>566</v>
      </c>
      <c r="B996" s="45" t="s">
        <v>570</v>
      </c>
      <c r="C996" s="45" t="s">
        <v>260</v>
      </c>
      <c r="D996" s="45"/>
      <c r="E996" s="10" t="s">
        <v>261</v>
      </c>
      <c r="F996" s="6">
        <f t="shared" si="494"/>
        <v>6026.5</v>
      </c>
      <c r="G996" s="6">
        <f t="shared" si="495"/>
        <v>6262.5999999999995</v>
      </c>
      <c r="H996" s="6">
        <f t="shared" si="496"/>
        <v>7304.9</v>
      </c>
    </row>
    <row r="997" spans="1:8" ht="31.5" outlineLevel="3" x14ac:dyDescent="0.2">
      <c r="A997" s="45" t="s">
        <v>566</v>
      </c>
      <c r="B997" s="45" t="s">
        <v>570</v>
      </c>
      <c r="C997" s="45" t="s">
        <v>378</v>
      </c>
      <c r="D997" s="45"/>
      <c r="E997" s="10" t="s">
        <v>379</v>
      </c>
      <c r="F997" s="6">
        <f t="shared" si="494"/>
        <v>6026.5</v>
      </c>
      <c r="G997" s="6">
        <f t="shared" si="495"/>
        <v>6262.5999999999995</v>
      </c>
      <c r="H997" s="6">
        <f t="shared" si="496"/>
        <v>7304.9</v>
      </c>
    </row>
    <row r="998" spans="1:8" ht="31.5" outlineLevel="4" x14ac:dyDescent="0.2">
      <c r="A998" s="45" t="s">
        <v>566</v>
      </c>
      <c r="B998" s="45" t="s">
        <v>570</v>
      </c>
      <c r="C998" s="45" t="s">
        <v>380</v>
      </c>
      <c r="D998" s="45"/>
      <c r="E998" s="10" t="s">
        <v>35</v>
      </c>
      <c r="F998" s="6">
        <f t="shared" si="494"/>
        <v>6026.5</v>
      </c>
      <c r="G998" s="6">
        <f t="shared" si="495"/>
        <v>6262.5999999999995</v>
      </c>
      <c r="H998" s="6">
        <f t="shared" si="496"/>
        <v>7304.9</v>
      </c>
    </row>
    <row r="999" spans="1:8" ht="15.75" outlineLevel="5" x14ac:dyDescent="0.2">
      <c r="A999" s="45" t="s">
        <v>566</v>
      </c>
      <c r="B999" s="45" t="s">
        <v>570</v>
      </c>
      <c r="C999" s="45" t="s">
        <v>394</v>
      </c>
      <c r="D999" s="45"/>
      <c r="E999" s="10" t="s">
        <v>37</v>
      </c>
      <c r="F999" s="6">
        <f>F1000+F1001</f>
        <v>6026.5</v>
      </c>
      <c r="G999" s="6">
        <f t="shared" ref="G999:H999" si="497">G1000+G1001</f>
        <v>6262.5999999999995</v>
      </c>
      <c r="H999" s="6">
        <f t="shared" si="497"/>
        <v>7304.9</v>
      </c>
    </row>
    <row r="1000" spans="1:8" ht="47.25" outlineLevel="7" x14ac:dyDescent="0.2">
      <c r="A1000" s="46" t="s">
        <v>566</v>
      </c>
      <c r="B1000" s="46" t="s">
        <v>570</v>
      </c>
      <c r="C1000" s="46" t="s">
        <v>394</v>
      </c>
      <c r="D1000" s="46" t="s">
        <v>4</v>
      </c>
      <c r="E1000" s="11" t="s">
        <v>5</v>
      </c>
      <c r="F1000" s="7">
        <v>5898.3</v>
      </c>
      <c r="G1000" s="7">
        <v>6134.4</v>
      </c>
      <c r="H1000" s="7">
        <v>7176.7</v>
      </c>
    </row>
    <row r="1001" spans="1:8" ht="15.75" outlineLevel="7" x14ac:dyDescent="0.2">
      <c r="A1001" s="46" t="s">
        <v>566</v>
      </c>
      <c r="B1001" s="46" t="s">
        <v>570</v>
      </c>
      <c r="C1001" s="46" t="s">
        <v>394</v>
      </c>
      <c r="D1001" s="46" t="s">
        <v>7</v>
      </c>
      <c r="E1001" s="11" t="s">
        <v>8</v>
      </c>
      <c r="F1001" s="7">
        <v>128.19999999999999</v>
      </c>
      <c r="G1001" s="7">
        <v>128.19999999999999</v>
      </c>
      <c r="H1001" s="7">
        <v>128.19999999999999</v>
      </c>
    </row>
    <row r="1002" spans="1:8" ht="15.75" outlineLevel="7" x14ac:dyDescent="0.2">
      <c r="A1002" s="46"/>
      <c r="B1002" s="46"/>
      <c r="C1002" s="46"/>
      <c r="D1002" s="46"/>
      <c r="E1002" s="11"/>
      <c r="F1002" s="7"/>
      <c r="G1002" s="7"/>
      <c r="H1002" s="7"/>
    </row>
    <row r="1003" spans="1:8" ht="15.75" x14ac:dyDescent="0.2">
      <c r="A1003" s="45" t="s">
        <v>572</v>
      </c>
      <c r="B1003" s="45"/>
      <c r="C1003" s="45"/>
      <c r="D1003" s="45"/>
      <c r="E1003" s="10" t="s">
        <v>573</v>
      </c>
      <c r="F1003" s="6">
        <f>F1005+F1015+F1042</f>
        <v>165304.74</v>
      </c>
      <c r="G1003" s="6">
        <f>G1005+G1015+G1042</f>
        <v>187319.1</v>
      </c>
      <c r="H1003" s="6">
        <f>H1005+H1015+H1042</f>
        <v>265588.98</v>
      </c>
    </row>
    <row r="1004" spans="1:8" ht="15.75" x14ac:dyDescent="0.2">
      <c r="A1004" s="45" t="s">
        <v>572</v>
      </c>
      <c r="B1004" s="45" t="s">
        <v>468</v>
      </c>
      <c r="C1004" s="45"/>
      <c r="D1004" s="45"/>
      <c r="E1004" s="53" t="s">
        <v>469</v>
      </c>
      <c r="F1004" s="6">
        <f>F1005+F1015</f>
        <v>165159.63999999998</v>
      </c>
      <c r="G1004" s="6">
        <f>G1005+G1015</f>
        <v>187174</v>
      </c>
      <c r="H1004" s="6">
        <f>H1005+H1015</f>
        <v>265443.88</v>
      </c>
    </row>
    <row r="1005" spans="1:8" ht="31.5" outlineLevel="1" x14ac:dyDescent="0.2">
      <c r="A1005" s="45" t="s">
        <v>572</v>
      </c>
      <c r="B1005" s="45" t="s">
        <v>470</v>
      </c>
      <c r="C1005" s="45"/>
      <c r="D1005" s="45"/>
      <c r="E1005" s="10" t="s">
        <v>471</v>
      </c>
      <c r="F1005" s="6">
        <f t="shared" ref="F1005:F1007" si="498">F1006</f>
        <v>24682.94</v>
      </c>
      <c r="G1005" s="6">
        <f t="shared" ref="G1005:G1007" si="499">G1006</f>
        <v>25335.999999999996</v>
      </c>
      <c r="H1005" s="6">
        <f t="shared" ref="H1005:H1007" si="500">H1006</f>
        <v>29085.739999999998</v>
      </c>
    </row>
    <row r="1006" spans="1:8" ht="31.5" outlineLevel="2" x14ac:dyDescent="0.2">
      <c r="A1006" s="45" t="s">
        <v>572</v>
      </c>
      <c r="B1006" s="45" t="s">
        <v>470</v>
      </c>
      <c r="C1006" s="45" t="s">
        <v>30</v>
      </c>
      <c r="D1006" s="45"/>
      <c r="E1006" s="10" t="s">
        <v>31</v>
      </c>
      <c r="F1006" s="6">
        <f t="shared" si="498"/>
        <v>24682.94</v>
      </c>
      <c r="G1006" s="6">
        <f t="shared" si="499"/>
        <v>25335.999999999996</v>
      </c>
      <c r="H1006" s="6">
        <f t="shared" si="500"/>
        <v>29085.739999999998</v>
      </c>
    </row>
    <row r="1007" spans="1:8" ht="30" customHeight="1" outlineLevel="3" x14ac:dyDescent="0.2">
      <c r="A1007" s="45" t="s">
        <v>572</v>
      </c>
      <c r="B1007" s="45" t="s">
        <v>470</v>
      </c>
      <c r="C1007" s="45" t="s">
        <v>32</v>
      </c>
      <c r="D1007" s="45"/>
      <c r="E1007" s="10" t="s">
        <v>33</v>
      </c>
      <c r="F1007" s="6">
        <f t="shared" si="498"/>
        <v>24682.94</v>
      </c>
      <c r="G1007" s="6">
        <f t="shared" si="499"/>
        <v>25335.999999999996</v>
      </c>
      <c r="H1007" s="6">
        <f t="shared" si="500"/>
        <v>29085.739999999998</v>
      </c>
    </row>
    <row r="1008" spans="1:8" ht="47.25" outlineLevel="4" x14ac:dyDescent="0.2">
      <c r="A1008" s="45" t="s">
        <v>572</v>
      </c>
      <c r="B1008" s="45" t="s">
        <v>470</v>
      </c>
      <c r="C1008" s="45" t="s">
        <v>395</v>
      </c>
      <c r="D1008" s="45"/>
      <c r="E1008" s="10" t="s">
        <v>396</v>
      </c>
      <c r="F1008" s="6">
        <f>F1009+F1013</f>
        <v>24682.94</v>
      </c>
      <c r="G1008" s="6">
        <f>G1009+G1013</f>
        <v>25335.999999999996</v>
      </c>
      <c r="H1008" s="6">
        <f>H1009+H1013</f>
        <v>29085.739999999998</v>
      </c>
    </row>
    <row r="1009" spans="1:8" ht="15.75" outlineLevel="5" x14ac:dyDescent="0.2">
      <c r="A1009" s="45" t="s">
        <v>572</v>
      </c>
      <c r="B1009" s="45" t="s">
        <v>470</v>
      </c>
      <c r="C1009" s="45" t="s">
        <v>397</v>
      </c>
      <c r="D1009" s="45"/>
      <c r="E1009" s="10" t="s">
        <v>37</v>
      </c>
      <c r="F1009" s="6">
        <f>F1010+F1011+F1012</f>
        <v>24566.94</v>
      </c>
      <c r="G1009" s="6">
        <f>G1010+G1011+G1012</f>
        <v>25215.899999999998</v>
      </c>
      <c r="H1009" s="6">
        <f>H1010+H1011+H1012</f>
        <v>28965.64</v>
      </c>
    </row>
    <row r="1010" spans="1:8" ht="47.25" outlineLevel="7" x14ac:dyDescent="0.2">
      <c r="A1010" s="46" t="s">
        <v>572</v>
      </c>
      <c r="B1010" s="46" t="s">
        <v>470</v>
      </c>
      <c r="C1010" s="46" t="s">
        <v>397</v>
      </c>
      <c r="D1010" s="46" t="s">
        <v>4</v>
      </c>
      <c r="E1010" s="11" t="s">
        <v>5</v>
      </c>
      <c r="F1010" s="7">
        <v>21223.14</v>
      </c>
      <c r="G1010" s="7">
        <v>22072.1</v>
      </c>
      <c r="H1010" s="7">
        <v>25821.84</v>
      </c>
    </row>
    <row r="1011" spans="1:8" ht="15.75" outlineLevel="7" x14ac:dyDescent="0.2">
      <c r="A1011" s="46" t="s">
        <v>572</v>
      </c>
      <c r="B1011" s="46" t="s">
        <v>470</v>
      </c>
      <c r="C1011" s="46" t="s">
        <v>397</v>
      </c>
      <c r="D1011" s="46" t="s">
        <v>7</v>
      </c>
      <c r="E1011" s="11" t="s">
        <v>8</v>
      </c>
      <c r="F1011" s="7">
        <v>3265.3</v>
      </c>
      <c r="G1011" s="7">
        <v>3065.3</v>
      </c>
      <c r="H1011" s="7">
        <v>3065.3</v>
      </c>
    </row>
    <row r="1012" spans="1:8" ht="15.75" outlineLevel="7" x14ac:dyDescent="0.2">
      <c r="A1012" s="46" t="s">
        <v>572</v>
      </c>
      <c r="B1012" s="46" t="s">
        <v>470</v>
      </c>
      <c r="C1012" s="46" t="s">
        <v>397</v>
      </c>
      <c r="D1012" s="46" t="s">
        <v>15</v>
      </c>
      <c r="E1012" s="11" t="s">
        <v>16</v>
      </c>
      <c r="F1012" s="7">
        <v>78.5</v>
      </c>
      <c r="G1012" s="7">
        <v>78.5</v>
      </c>
      <c r="H1012" s="7">
        <v>78.5</v>
      </c>
    </row>
    <row r="1013" spans="1:8" ht="30" customHeight="1" outlineLevel="5" x14ac:dyDescent="0.2">
      <c r="A1013" s="45" t="s">
        <v>572</v>
      </c>
      <c r="B1013" s="45" t="s">
        <v>470</v>
      </c>
      <c r="C1013" s="45" t="s">
        <v>747</v>
      </c>
      <c r="D1013" s="45"/>
      <c r="E1013" s="10" t="s">
        <v>398</v>
      </c>
      <c r="F1013" s="6">
        <f t="shared" ref="F1013:H1013" si="501">F1014</f>
        <v>116</v>
      </c>
      <c r="G1013" s="6">
        <f t="shared" si="501"/>
        <v>120.1</v>
      </c>
      <c r="H1013" s="6">
        <f t="shared" si="501"/>
        <v>120.1</v>
      </c>
    </row>
    <row r="1014" spans="1:8" ht="47.25" outlineLevel="7" x14ac:dyDescent="0.2">
      <c r="A1014" s="46" t="s">
        <v>572</v>
      </c>
      <c r="B1014" s="46" t="s">
        <v>470</v>
      </c>
      <c r="C1014" s="46" t="s">
        <v>747</v>
      </c>
      <c r="D1014" s="46" t="s">
        <v>4</v>
      </c>
      <c r="E1014" s="11" t="s">
        <v>5</v>
      </c>
      <c r="F1014" s="7">
        <v>116</v>
      </c>
      <c r="G1014" s="7">
        <v>120.1</v>
      </c>
      <c r="H1014" s="7">
        <v>120.1</v>
      </c>
    </row>
    <row r="1015" spans="1:8" ht="15.75" outlineLevel="1" x14ac:dyDescent="0.2">
      <c r="A1015" s="45" t="s">
        <v>572</v>
      </c>
      <c r="B1015" s="45" t="s">
        <v>472</v>
      </c>
      <c r="C1015" s="45"/>
      <c r="D1015" s="45"/>
      <c r="E1015" s="10" t="s">
        <v>473</v>
      </c>
      <c r="F1015" s="6">
        <f t="shared" ref="F1015:H1015" si="502">F1016+F1024+F1036</f>
        <v>140476.69999999998</v>
      </c>
      <c r="G1015" s="6">
        <f t="shared" si="502"/>
        <v>161838</v>
      </c>
      <c r="H1015" s="6">
        <f t="shared" si="502"/>
        <v>236358.13999999998</v>
      </c>
    </row>
    <row r="1016" spans="1:8" ht="31.5" outlineLevel="2" x14ac:dyDescent="0.2">
      <c r="A1016" s="45" t="s">
        <v>572</v>
      </c>
      <c r="B1016" s="45" t="s">
        <v>472</v>
      </c>
      <c r="C1016" s="45" t="s">
        <v>223</v>
      </c>
      <c r="D1016" s="45"/>
      <c r="E1016" s="10" t="s">
        <v>224</v>
      </c>
      <c r="F1016" s="6">
        <f t="shared" ref="F1016:F1017" si="503">F1017</f>
        <v>20844.599999999999</v>
      </c>
      <c r="G1016" s="6">
        <f t="shared" ref="G1016:G1017" si="504">G1017</f>
        <v>21071</v>
      </c>
      <c r="H1016" s="6">
        <f t="shared" ref="H1016:H1017" si="505">H1017</f>
        <v>20908.7</v>
      </c>
    </row>
    <row r="1017" spans="1:8" ht="31.5" outlineLevel="3" x14ac:dyDescent="0.2">
      <c r="A1017" s="45" t="s">
        <v>572</v>
      </c>
      <c r="B1017" s="45" t="s">
        <v>472</v>
      </c>
      <c r="C1017" s="45" t="s">
        <v>294</v>
      </c>
      <c r="D1017" s="45"/>
      <c r="E1017" s="10" t="s">
        <v>295</v>
      </c>
      <c r="F1017" s="6">
        <f t="shared" si="503"/>
        <v>20844.599999999999</v>
      </c>
      <c r="G1017" s="6">
        <f t="shared" si="504"/>
        <v>21071</v>
      </c>
      <c r="H1017" s="6">
        <f t="shared" si="505"/>
        <v>20908.7</v>
      </c>
    </row>
    <row r="1018" spans="1:8" ht="31.5" outlineLevel="4" x14ac:dyDescent="0.2">
      <c r="A1018" s="45" t="s">
        <v>572</v>
      </c>
      <c r="B1018" s="45" t="s">
        <v>472</v>
      </c>
      <c r="C1018" s="45" t="s">
        <v>299</v>
      </c>
      <c r="D1018" s="45"/>
      <c r="E1018" s="10" t="s">
        <v>300</v>
      </c>
      <c r="F1018" s="6">
        <f>F1021+F1019</f>
        <v>20844.599999999999</v>
      </c>
      <c r="G1018" s="6">
        <f t="shared" ref="G1018:H1018" si="506">G1021+G1019</f>
        <v>21071</v>
      </c>
      <c r="H1018" s="6">
        <f t="shared" si="506"/>
        <v>20908.7</v>
      </c>
    </row>
    <row r="1019" spans="1:8" ht="63" outlineLevel="4" x14ac:dyDescent="0.2">
      <c r="A1019" s="45" t="s">
        <v>572</v>
      </c>
      <c r="B1019" s="45" t="s">
        <v>472</v>
      </c>
      <c r="C1019" s="45" t="s">
        <v>745</v>
      </c>
      <c r="D1019" s="45"/>
      <c r="E1019" s="54" t="s">
        <v>746</v>
      </c>
      <c r="F1019" s="6">
        <f>F1020</f>
        <v>74.400000000000006</v>
      </c>
      <c r="G1019" s="6">
        <f t="shared" ref="G1019:H1019" si="507">G1020</f>
        <v>74.400000000000006</v>
      </c>
      <c r="H1019" s="6">
        <f t="shared" si="507"/>
        <v>74.400000000000006</v>
      </c>
    </row>
    <row r="1020" spans="1:8" ht="47.25" outlineLevel="4" x14ac:dyDescent="0.2">
      <c r="A1020" s="46" t="s">
        <v>572</v>
      </c>
      <c r="B1020" s="46" t="s">
        <v>472</v>
      </c>
      <c r="C1020" s="46" t="s">
        <v>745</v>
      </c>
      <c r="D1020" s="46" t="s">
        <v>4</v>
      </c>
      <c r="E1020" s="11" t="s">
        <v>5</v>
      </c>
      <c r="F1020" s="7">
        <v>74.400000000000006</v>
      </c>
      <c r="G1020" s="7">
        <v>74.400000000000006</v>
      </c>
      <c r="H1020" s="7">
        <v>74.400000000000006</v>
      </c>
    </row>
    <row r="1021" spans="1:8" ht="31.5" outlineLevel="5" x14ac:dyDescent="0.2">
      <c r="A1021" s="45" t="s">
        <v>572</v>
      </c>
      <c r="B1021" s="45" t="s">
        <v>472</v>
      </c>
      <c r="C1021" s="45" t="s">
        <v>303</v>
      </c>
      <c r="D1021" s="45"/>
      <c r="E1021" s="10" t="s">
        <v>304</v>
      </c>
      <c r="F1021" s="6">
        <f t="shared" ref="F1021:H1021" si="508">F1022+F1023</f>
        <v>20770.199999999997</v>
      </c>
      <c r="G1021" s="6">
        <f t="shared" si="508"/>
        <v>20996.6</v>
      </c>
      <c r="H1021" s="6">
        <f t="shared" si="508"/>
        <v>20834.3</v>
      </c>
    </row>
    <row r="1022" spans="1:8" ht="47.25" outlineLevel="7" x14ac:dyDescent="0.2">
      <c r="A1022" s="46" t="s">
        <v>572</v>
      </c>
      <c r="B1022" s="46" t="s">
        <v>472</v>
      </c>
      <c r="C1022" s="46" t="s">
        <v>303</v>
      </c>
      <c r="D1022" s="46" t="s">
        <v>4</v>
      </c>
      <c r="E1022" s="11" t="s">
        <v>5</v>
      </c>
      <c r="F1022" s="7">
        <v>20738.599999999999</v>
      </c>
      <c r="G1022" s="7">
        <v>20967.599999999999</v>
      </c>
      <c r="H1022" s="7">
        <v>20805.7</v>
      </c>
    </row>
    <row r="1023" spans="1:8" ht="15.75" outlineLevel="7" x14ac:dyDescent="0.2">
      <c r="A1023" s="46" t="s">
        <v>572</v>
      </c>
      <c r="B1023" s="46" t="s">
        <v>472</v>
      </c>
      <c r="C1023" s="46" t="s">
        <v>303</v>
      </c>
      <c r="D1023" s="46" t="s">
        <v>7</v>
      </c>
      <c r="E1023" s="11" t="s">
        <v>8</v>
      </c>
      <c r="F1023" s="7">
        <v>31.6</v>
      </c>
      <c r="G1023" s="7">
        <v>29</v>
      </c>
      <c r="H1023" s="7">
        <v>28.6</v>
      </c>
    </row>
    <row r="1024" spans="1:8" ht="31.5" outlineLevel="2" x14ac:dyDescent="0.2">
      <c r="A1024" s="45" t="s">
        <v>572</v>
      </c>
      <c r="B1024" s="45" t="s">
        <v>472</v>
      </c>
      <c r="C1024" s="45" t="s">
        <v>30</v>
      </c>
      <c r="D1024" s="45"/>
      <c r="E1024" s="10" t="s">
        <v>31</v>
      </c>
      <c r="F1024" s="6">
        <f t="shared" ref="F1024:H1024" si="509">F1025+F1030</f>
        <v>78998.599999999991</v>
      </c>
      <c r="G1024" s="6">
        <f t="shared" si="509"/>
        <v>81929.099999999991</v>
      </c>
      <c r="H1024" s="6">
        <f t="shared" si="509"/>
        <v>94863.9</v>
      </c>
    </row>
    <row r="1025" spans="1:8" ht="15.75" outlineLevel="3" x14ac:dyDescent="0.2">
      <c r="A1025" s="45" t="s">
        <v>572</v>
      </c>
      <c r="B1025" s="45" t="s">
        <v>472</v>
      </c>
      <c r="C1025" s="45" t="s">
        <v>71</v>
      </c>
      <c r="D1025" s="45"/>
      <c r="E1025" s="10" t="s">
        <v>72</v>
      </c>
      <c r="F1025" s="6">
        <f t="shared" ref="F1025:F1026" si="510">F1026</f>
        <v>197.39999999999998</v>
      </c>
      <c r="G1025" s="6">
        <f t="shared" ref="G1025:G1026" si="511">G1026</f>
        <v>197.39999999999998</v>
      </c>
      <c r="H1025" s="6">
        <f t="shared" ref="H1025:H1026" si="512">H1026</f>
        <v>197.39999999999998</v>
      </c>
    </row>
    <row r="1026" spans="1:8" ht="30.75" customHeight="1" outlineLevel="4" x14ac:dyDescent="0.2">
      <c r="A1026" s="45" t="s">
        <v>572</v>
      </c>
      <c r="B1026" s="45" t="s">
        <v>472</v>
      </c>
      <c r="C1026" s="45" t="s">
        <v>73</v>
      </c>
      <c r="D1026" s="45"/>
      <c r="E1026" s="10" t="s">
        <v>74</v>
      </c>
      <c r="F1026" s="6">
        <f t="shared" si="510"/>
        <v>197.39999999999998</v>
      </c>
      <c r="G1026" s="6">
        <f t="shared" si="511"/>
        <v>197.39999999999998</v>
      </c>
      <c r="H1026" s="6">
        <f t="shared" si="512"/>
        <v>197.39999999999998</v>
      </c>
    </row>
    <row r="1027" spans="1:8" ht="15.75" outlineLevel="5" x14ac:dyDescent="0.2">
      <c r="A1027" s="45" t="s">
        <v>572</v>
      </c>
      <c r="B1027" s="45" t="s">
        <v>472</v>
      </c>
      <c r="C1027" s="45" t="s">
        <v>75</v>
      </c>
      <c r="D1027" s="45"/>
      <c r="E1027" s="10" t="s">
        <v>76</v>
      </c>
      <c r="F1027" s="6">
        <f t="shared" ref="F1027:H1027" si="513">F1028+F1029</f>
        <v>197.39999999999998</v>
      </c>
      <c r="G1027" s="6">
        <f t="shared" si="513"/>
        <v>197.39999999999998</v>
      </c>
      <c r="H1027" s="6">
        <f t="shared" si="513"/>
        <v>197.39999999999998</v>
      </c>
    </row>
    <row r="1028" spans="1:8" ht="47.25" outlineLevel="7" x14ac:dyDescent="0.2">
      <c r="A1028" s="46" t="s">
        <v>572</v>
      </c>
      <c r="B1028" s="46" t="s">
        <v>472</v>
      </c>
      <c r="C1028" s="46" t="s">
        <v>75</v>
      </c>
      <c r="D1028" s="46" t="s">
        <v>4</v>
      </c>
      <c r="E1028" s="11" t="s">
        <v>5</v>
      </c>
      <c r="F1028" s="7">
        <v>88.6</v>
      </c>
      <c r="G1028" s="7">
        <v>88.6</v>
      </c>
      <c r="H1028" s="7">
        <v>88.6</v>
      </c>
    </row>
    <row r="1029" spans="1:8" ht="15.75" outlineLevel="7" x14ac:dyDescent="0.2">
      <c r="A1029" s="46" t="s">
        <v>572</v>
      </c>
      <c r="B1029" s="46" t="s">
        <v>472</v>
      </c>
      <c r="C1029" s="46" t="s">
        <v>75</v>
      </c>
      <c r="D1029" s="46" t="s">
        <v>7</v>
      </c>
      <c r="E1029" s="11" t="s">
        <v>8</v>
      </c>
      <c r="F1029" s="7">
        <v>108.8</v>
      </c>
      <c r="G1029" s="7">
        <v>108.8</v>
      </c>
      <c r="H1029" s="7">
        <v>108.8</v>
      </c>
    </row>
    <row r="1030" spans="1:8" ht="30.75" customHeight="1" outlineLevel="3" x14ac:dyDescent="0.2">
      <c r="A1030" s="45" t="s">
        <v>572</v>
      </c>
      <c r="B1030" s="45" t="s">
        <v>472</v>
      </c>
      <c r="C1030" s="45" t="s">
        <v>32</v>
      </c>
      <c r="D1030" s="45"/>
      <c r="E1030" s="10" t="s">
        <v>33</v>
      </c>
      <c r="F1030" s="6">
        <f t="shared" ref="F1030:F1031" si="514">F1031</f>
        <v>78801.2</v>
      </c>
      <c r="G1030" s="6">
        <f t="shared" ref="G1030:G1031" si="515">G1031</f>
        <v>81731.7</v>
      </c>
      <c r="H1030" s="6">
        <f t="shared" ref="H1030:H1031" si="516">H1031</f>
        <v>94666.5</v>
      </c>
    </row>
    <row r="1031" spans="1:8" ht="31.5" outlineLevel="4" x14ac:dyDescent="0.2">
      <c r="A1031" s="45" t="s">
        <v>572</v>
      </c>
      <c r="B1031" s="45" t="s">
        <v>472</v>
      </c>
      <c r="C1031" s="45" t="s">
        <v>85</v>
      </c>
      <c r="D1031" s="45"/>
      <c r="E1031" s="10" t="s">
        <v>86</v>
      </c>
      <c r="F1031" s="6">
        <f t="shared" si="514"/>
        <v>78801.2</v>
      </c>
      <c r="G1031" s="6">
        <f t="shared" si="515"/>
        <v>81731.7</v>
      </c>
      <c r="H1031" s="6">
        <f t="shared" si="516"/>
        <v>94666.5</v>
      </c>
    </row>
    <row r="1032" spans="1:8" ht="15.75" outlineLevel="5" x14ac:dyDescent="0.2">
      <c r="A1032" s="45" t="s">
        <v>572</v>
      </c>
      <c r="B1032" s="45" t="s">
        <v>472</v>
      </c>
      <c r="C1032" s="45" t="s">
        <v>399</v>
      </c>
      <c r="D1032" s="45"/>
      <c r="E1032" s="10" t="s">
        <v>102</v>
      </c>
      <c r="F1032" s="6">
        <f t="shared" ref="F1032:H1032" si="517">F1033+F1034+F1035</f>
        <v>78801.2</v>
      </c>
      <c r="G1032" s="6">
        <f t="shared" si="517"/>
        <v>81731.7</v>
      </c>
      <c r="H1032" s="6">
        <f t="shared" si="517"/>
        <v>94666.5</v>
      </c>
    </row>
    <row r="1033" spans="1:8" ht="47.25" outlineLevel="7" x14ac:dyDescent="0.2">
      <c r="A1033" s="46" t="s">
        <v>572</v>
      </c>
      <c r="B1033" s="46" t="s">
        <v>472</v>
      </c>
      <c r="C1033" s="46" t="s">
        <v>399</v>
      </c>
      <c r="D1033" s="46" t="s">
        <v>4</v>
      </c>
      <c r="E1033" s="11" t="s">
        <v>5</v>
      </c>
      <c r="F1033" s="7">
        <v>73201.399999999994</v>
      </c>
      <c r="G1033" s="7">
        <v>76131.899999999994</v>
      </c>
      <c r="H1033" s="7">
        <v>89066.7</v>
      </c>
    </row>
    <row r="1034" spans="1:8" ht="15.75" outlineLevel="7" x14ac:dyDescent="0.2">
      <c r="A1034" s="46" t="s">
        <v>572</v>
      </c>
      <c r="B1034" s="46" t="s">
        <v>472</v>
      </c>
      <c r="C1034" s="46" t="s">
        <v>399</v>
      </c>
      <c r="D1034" s="46" t="s">
        <v>7</v>
      </c>
      <c r="E1034" s="11" t="s">
        <v>8</v>
      </c>
      <c r="F1034" s="7">
        <v>5491.2</v>
      </c>
      <c r="G1034" s="7">
        <v>5491.2</v>
      </c>
      <c r="H1034" s="7">
        <v>5491.2</v>
      </c>
    </row>
    <row r="1035" spans="1:8" ht="15.75" outlineLevel="7" x14ac:dyDescent="0.2">
      <c r="A1035" s="46" t="s">
        <v>572</v>
      </c>
      <c r="B1035" s="46" t="s">
        <v>472</v>
      </c>
      <c r="C1035" s="46" t="s">
        <v>399</v>
      </c>
      <c r="D1035" s="46" t="s">
        <v>15</v>
      </c>
      <c r="E1035" s="11" t="s">
        <v>16</v>
      </c>
      <c r="F1035" s="7">
        <v>108.6</v>
      </c>
      <c r="G1035" s="7">
        <v>108.6</v>
      </c>
      <c r="H1035" s="7">
        <v>108.6</v>
      </c>
    </row>
    <row r="1036" spans="1:8" ht="31.5" outlineLevel="2" x14ac:dyDescent="0.2">
      <c r="A1036" s="45" t="s">
        <v>572</v>
      </c>
      <c r="B1036" s="45" t="s">
        <v>472</v>
      </c>
      <c r="C1036" s="45" t="s">
        <v>11</v>
      </c>
      <c r="D1036" s="45"/>
      <c r="E1036" s="10" t="s">
        <v>12</v>
      </c>
      <c r="F1036" s="6">
        <f t="shared" ref="F1036:H1036" si="518">F1037+F1039</f>
        <v>40633.5</v>
      </c>
      <c r="G1036" s="6">
        <f t="shared" si="518"/>
        <v>58837.9</v>
      </c>
      <c r="H1036" s="6">
        <f t="shared" si="518"/>
        <v>120585.54</v>
      </c>
    </row>
    <row r="1037" spans="1:8" ht="51.75" customHeight="1" outlineLevel="3" x14ac:dyDescent="0.2">
      <c r="A1037" s="45" t="s">
        <v>572</v>
      </c>
      <c r="B1037" s="45" t="s">
        <v>472</v>
      </c>
      <c r="C1037" s="45" t="s">
        <v>400</v>
      </c>
      <c r="D1037" s="45"/>
      <c r="E1037" s="10" t="s">
        <v>601</v>
      </c>
      <c r="F1037" s="6">
        <f t="shared" ref="F1037:H1037" si="519">F1038</f>
        <v>40633.5</v>
      </c>
      <c r="G1037" s="6">
        <f t="shared" si="519"/>
        <v>10650</v>
      </c>
      <c r="H1037" s="6">
        <f t="shared" si="519"/>
        <v>20326</v>
      </c>
    </row>
    <row r="1038" spans="1:8" ht="15.75" outlineLevel="7" x14ac:dyDescent="0.2">
      <c r="A1038" s="46" t="s">
        <v>572</v>
      </c>
      <c r="B1038" s="46" t="s">
        <v>472</v>
      </c>
      <c r="C1038" s="46" t="s">
        <v>400</v>
      </c>
      <c r="D1038" s="46" t="s">
        <v>15</v>
      </c>
      <c r="E1038" s="11" t="s">
        <v>16</v>
      </c>
      <c r="F1038" s="7">
        <v>40633.5</v>
      </c>
      <c r="G1038" s="7">
        <v>10650</v>
      </c>
      <c r="H1038" s="7">
        <v>20326</v>
      </c>
    </row>
    <row r="1039" spans="1:8" ht="15.75" outlineLevel="3" x14ac:dyDescent="0.2">
      <c r="A1039" s="45" t="s">
        <v>572</v>
      </c>
      <c r="B1039" s="45" t="s">
        <v>472</v>
      </c>
      <c r="C1039" s="45" t="s">
        <v>401</v>
      </c>
      <c r="D1039" s="45"/>
      <c r="E1039" s="10" t="s">
        <v>402</v>
      </c>
      <c r="F1039" s="6"/>
      <c r="G1039" s="6">
        <f t="shared" ref="G1039" si="520">G1040</f>
        <v>48187.9</v>
      </c>
      <c r="H1039" s="6">
        <f>H1040</f>
        <v>100259.54</v>
      </c>
    </row>
    <row r="1040" spans="1:8" ht="15.75" outlineLevel="7" x14ac:dyDescent="0.2">
      <c r="A1040" s="46" t="s">
        <v>572</v>
      </c>
      <c r="B1040" s="46" t="s">
        <v>472</v>
      </c>
      <c r="C1040" s="46" t="s">
        <v>401</v>
      </c>
      <c r="D1040" s="46" t="s">
        <v>15</v>
      </c>
      <c r="E1040" s="11" t="s">
        <v>16</v>
      </c>
      <c r="F1040" s="7"/>
      <c r="G1040" s="7">
        <v>48187.9</v>
      </c>
      <c r="H1040" s="7">
        <v>100259.54</v>
      </c>
    </row>
    <row r="1041" spans="1:8" ht="15.75" outlineLevel="7" x14ac:dyDescent="0.2">
      <c r="A1041" s="45" t="s">
        <v>572</v>
      </c>
      <c r="B1041" s="45" t="s">
        <v>474</v>
      </c>
      <c r="C1041" s="46"/>
      <c r="D1041" s="46"/>
      <c r="E1041" s="53" t="s">
        <v>475</v>
      </c>
      <c r="F1041" s="6">
        <f t="shared" ref="F1041:F1042" si="521">F1042</f>
        <v>145.1</v>
      </c>
      <c r="G1041" s="6">
        <f t="shared" ref="G1041:G1042" si="522">G1042</f>
        <v>145.1</v>
      </c>
      <c r="H1041" s="6">
        <f t="shared" ref="H1041:H1042" si="523">H1042</f>
        <v>145.1</v>
      </c>
    </row>
    <row r="1042" spans="1:8" ht="15.75" outlineLevel="1" x14ac:dyDescent="0.2">
      <c r="A1042" s="45" t="s">
        <v>572</v>
      </c>
      <c r="B1042" s="45" t="s">
        <v>476</v>
      </c>
      <c r="C1042" s="45"/>
      <c r="D1042" s="45"/>
      <c r="E1042" s="10" t="s">
        <v>477</v>
      </c>
      <c r="F1042" s="6">
        <f t="shared" si="521"/>
        <v>145.1</v>
      </c>
      <c r="G1042" s="6">
        <f t="shared" si="522"/>
        <v>145.1</v>
      </c>
      <c r="H1042" s="6">
        <f t="shared" si="523"/>
        <v>145.1</v>
      </c>
    </row>
    <row r="1043" spans="1:8" ht="31.5" outlineLevel="2" x14ac:dyDescent="0.2">
      <c r="A1043" s="45" t="s">
        <v>572</v>
      </c>
      <c r="B1043" s="45" t="s">
        <v>476</v>
      </c>
      <c r="C1043" s="45" t="s">
        <v>30</v>
      </c>
      <c r="D1043" s="45"/>
      <c r="E1043" s="10" t="s">
        <v>31</v>
      </c>
      <c r="F1043" s="6">
        <f t="shared" ref="F1043:H1043" si="524">F1044+F1048</f>
        <v>145.1</v>
      </c>
      <c r="G1043" s="6">
        <f t="shared" si="524"/>
        <v>145.1</v>
      </c>
      <c r="H1043" s="6">
        <f t="shared" si="524"/>
        <v>145.1</v>
      </c>
    </row>
    <row r="1044" spans="1:8" ht="15.75" outlineLevel="3" x14ac:dyDescent="0.2">
      <c r="A1044" s="45" t="s">
        <v>572</v>
      </c>
      <c r="B1044" s="45" t="s">
        <v>476</v>
      </c>
      <c r="C1044" s="45" t="s">
        <v>71</v>
      </c>
      <c r="D1044" s="45"/>
      <c r="E1044" s="10" t="s">
        <v>72</v>
      </c>
      <c r="F1044" s="6">
        <f t="shared" ref="F1044:F1046" si="525">F1045</f>
        <v>45.1</v>
      </c>
      <c r="G1044" s="6">
        <f t="shared" ref="G1044:G1046" si="526">G1045</f>
        <v>45.1</v>
      </c>
      <c r="H1044" s="6">
        <f t="shared" ref="H1044:H1046" si="527">H1045</f>
        <v>45.1</v>
      </c>
    </row>
    <row r="1045" spans="1:8" ht="30" customHeight="1" outlineLevel="4" x14ac:dyDescent="0.2">
      <c r="A1045" s="45" t="s">
        <v>572</v>
      </c>
      <c r="B1045" s="45" t="s">
        <v>476</v>
      </c>
      <c r="C1045" s="45" t="s">
        <v>73</v>
      </c>
      <c r="D1045" s="45"/>
      <c r="E1045" s="10" t="s">
        <v>74</v>
      </c>
      <c r="F1045" s="6">
        <f t="shared" si="525"/>
        <v>45.1</v>
      </c>
      <c r="G1045" s="6">
        <f t="shared" si="526"/>
        <v>45.1</v>
      </c>
      <c r="H1045" s="6">
        <f t="shared" si="527"/>
        <v>45.1</v>
      </c>
    </row>
    <row r="1046" spans="1:8" ht="15.75" outlineLevel="5" x14ac:dyDescent="0.2">
      <c r="A1046" s="45" t="s">
        <v>572</v>
      </c>
      <c r="B1046" s="45" t="s">
        <v>476</v>
      </c>
      <c r="C1046" s="45" t="s">
        <v>75</v>
      </c>
      <c r="D1046" s="45"/>
      <c r="E1046" s="10" t="s">
        <v>76</v>
      </c>
      <c r="F1046" s="6">
        <f t="shared" si="525"/>
        <v>45.1</v>
      </c>
      <c r="G1046" s="6">
        <f t="shared" si="526"/>
        <v>45.1</v>
      </c>
      <c r="H1046" s="6">
        <f t="shared" si="527"/>
        <v>45.1</v>
      </c>
    </row>
    <row r="1047" spans="1:8" ht="15.75" outlineLevel="7" x14ac:dyDescent="0.2">
      <c r="A1047" s="46" t="s">
        <v>572</v>
      </c>
      <c r="B1047" s="46" t="s">
        <v>476</v>
      </c>
      <c r="C1047" s="46" t="s">
        <v>75</v>
      </c>
      <c r="D1047" s="46" t="s">
        <v>7</v>
      </c>
      <c r="E1047" s="11" t="s">
        <v>8</v>
      </c>
      <c r="F1047" s="7">
        <v>45.1</v>
      </c>
      <c r="G1047" s="7">
        <v>45.1</v>
      </c>
      <c r="H1047" s="7">
        <v>45.1</v>
      </c>
    </row>
    <row r="1048" spans="1:8" ht="30" customHeight="1" outlineLevel="3" x14ac:dyDescent="0.2">
      <c r="A1048" s="45" t="s">
        <v>572</v>
      </c>
      <c r="B1048" s="45" t="s">
        <v>476</v>
      </c>
      <c r="C1048" s="45" t="s">
        <v>32</v>
      </c>
      <c r="D1048" s="45"/>
      <c r="E1048" s="10" t="s">
        <v>33</v>
      </c>
      <c r="F1048" s="6">
        <f t="shared" ref="F1048:F1050" si="528">F1049</f>
        <v>100</v>
      </c>
      <c r="G1048" s="6">
        <f t="shared" ref="G1048:G1050" si="529">G1049</f>
        <v>100</v>
      </c>
      <c r="H1048" s="6">
        <f t="shared" ref="H1048:H1050" si="530">H1049</f>
        <v>100</v>
      </c>
    </row>
    <row r="1049" spans="1:8" ht="31.5" outlineLevel="4" x14ac:dyDescent="0.2">
      <c r="A1049" s="45" t="s">
        <v>572</v>
      </c>
      <c r="B1049" s="45" t="s">
        <v>476</v>
      </c>
      <c r="C1049" s="45" t="s">
        <v>85</v>
      </c>
      <c r="D1049" s="45"/>
      <c r="E1049" s="10" t="s">
        <v>86</v>
      </c>
      <c r="F1049" s="6">
        <f t="shared" si="528"/>
        <v>100</v>
      </c>
      <c r="G1049" s="6">
        <f t="shared" si="529"/>
        <v>100</v>
      </c>
      <c r="H1049" s="6">
        <f t="shared" si="530"/>
        <v>100</v>
      </c>
    </row>
    <row r="1050" spans="1:8" ht="15.75" outlineLevel="5" x14ac:dyDescent="0.2">
      <c r="A1050" s="45" t="s">
        <v>572</v>
      </c>
      <c r="B1050" s="45" t="s">
        <v>476</v>
      </c>
      <c r="C1050" s="45" t="s">
        <v>399</v>
      </c>
      <c r="D1050" s="45"/>
      <c r="E1050" s="10" t="s">
        <v>102</v>
      </c>
      <c r="F1050" s="6">
        <f t="shared" si="528"/>
        <v>100</v>
      </c>
      <c r="G1050" s="6">
        <f t="shared" si="529"/>
        <v>100</v>
      </c>
      <c r="H1050" s="6">
        <f t="shared" si="530"/>
        <v>100</v>
      </c>
    </row>
    <row r="1051" spans="1:8" ht="15.75" outlineLevel="7" x14ac:dyDescent="0.2">
      <c r="A1051" s="46" t="s">
        <v>572</v>
      </c>
      <c r="B1051" s="46" t="s">
        <v>476</v>
      </c>
      <c r="C1051" s="46" t="s">
        <v>399</v>
      </c>
      <c r="D1051" s="46" t="s">
        <v>7</v>
      </c>
      <c r="E1051" s="11" t="s">
        <v>8</v>
      </c>
      <c r="F1051" s="7">
        <v>100</v>
      </c>
      <c r="G1051" s="7">
        <v>100</v>
      </c>
      <c r="H1051" s="7">
        <v>100</v>
      </c>
    </row>
    <row r="1052" spans="1:8" ht="21" customHeight="1" x14ac:dyDescent="0.2">
      <c r="A1052" s="198" t="s">
        <v>408</v>
      </c>
      <c r="B1052" s="199"/>
      <c r="C1052" s="199"/>
      <c r="D1052" s="199"/>
      <c r="E1052" s="200"/>
      <c r="F1052" s="63">
        <f>F1003+F914+F787+F632+F584+F552+F56+F33+F12</f>
        <v>4784940.3068832438</v>
      </c>
      <c r="G1052" s="63">
        <f>G1003+G914+G787+G632+G584+G552+G56+G33+G12</f>
        <v>3584485.0336240544</v>
      </c>
      <c r="H1052" s="63">
        <f>H1003+H914+H787+H632+H584+H552+H56+H33+H12</f>
        <v>3537167.1593348645</v>
      </c>
    </row>
    <row r="1053" spans="1:8" hidden="1" x14ac:dyDescent="0.2"/>
    <row r="1054" spans="1:8" hidden="1" x14ac:dyDescent="0.2">
      <c r="F1054" s="95"/>
      <c r="G1054" s="95"/>
      <c r="H1054" s="95"/>
    </row>
    <row r="1055" spans="1:8" hidden="1" x14ac:dyDescent="0.2">
      <c r="E1055" s="163" t="s">
        <v>941</v>
      </c>
      <c r="F1055" s="95">
        <f>F1023+F1022+F1014+F990+F849+F869+F776+F768+F767+F750+F749+F743+F698+F695+F691+F689+F687+F663+F662+F653+F606+F450+F432+F412+F384+F377+F370+F323+F327+F308+F306+F303+F258+F217+F215+F205+F155+F153+F129+F97+F89+F85+F82+F80+F79+F67+F770+F988+F263+F339+F446+F356+F1020+F976+F784+F545+F550+F859+F498+F865+F91+F434+F257+F393+F366+F375+F382</f>
        <v>2818558.7629499994</v>
      </c>
      <c r="G1055" s="95">
        <f>G1023+G1022+G1014+G990+G849+G869+G776+G768+G767+G750+G749+G743+G698+G695+G691+G689+G687+G663+G662+G653+G606+G450+G432+G412+G384+G377+G370+G323+G327+G308+G306+G303+G258+G217+G215+G205+G155+G153+G129+G97+G89+G85+G82+G80+G79+G67+G770+G988+G263+G339+G446+G356+G1020+G976+G784+G545+G550+G859+G498+G865+G91+G434+G257+G393+G366+G375+G382</f>
        <v>1658290.5824600002</v>
      </c>
      <c r="H1055" s="95">
        <f>H1023+H1022+H1014+H990+H849+H869+H776+H768+H767+H750+H749+H743+H698+H695+H691+H689+H687+H663+H662+H653+H606+H450+H432+H412+H384+H377+H370+H323+H327+H308+H306+H303+H258+H217+H215+H205+H155+H153+H129+H97+H89+H85+H82+H80+H79+H67+H770+H988+H263+H339+H446+H356+H1020+H976+H784+H545+H550+H859+H498+H865+H91+H434+H257+H393+H366+H375+H382</f>
        <v>1612039.6</v>
      </c>
    </row>
    <row r="1056" spans="1:8" hidden="1" x14ac:dyDescent="0.2">
      <c r="E1056" s="163"/>
    </row>
    <row r="1057" spans="5:8" hidden="1" x14ac:dyDescent="0.2">
      <c r="E1057" s="163"/>
      <c r="F1057" s="95">
        <v>2818558.71588</v>
      </c>
      <c r="G1057" s="95">
        <v>1658290.5824599999</v>
      </c>
      <c r="H1057" s="95">
        <v>1612039.5999999999</v>
      </c>
    </row>
    <row r="1058" spans="5:8" hidden="1" x14ac:dyDescent="0.2">
      <c r="E1058" s="163"/>
      <c r="F1058" s="95"/>
      <c r="G1058" s="95"/>
      <c r="H1058" s="95"/>
    </row>
    <row r="1059" spans="5:8" hidden="1" x14ac:dyDescent="0.2">
      <c r="E1059" s="163"/>
      <c r="F1059" s="95">
        <f>F1055-F1057</f>
        <v>4.7069999389350414E-2</v>
      </c>
      <c r="G1059" s="95">
        <f t="shared" ref="G1059:H1059" si="531">G1055-G1057</f>
        <v>0</v>
      </c>
      <c r="H1059" s="95">
        <f t="shared" si="531"/>
        <v>0</v>
      </c>
    </row>
    <row r="1060" spans="5:8" hidden="1" x14ac:dyDescent="0.2">
      <c r="E1060" s="163"/>
    </row>
    <row r="1061" spans="5:8" hidden="1" x14ac:dyDescent="0.2">
      <c r="E1061" s="163" t="s">
        <v>942</v>
      </c>
      <c r="F1061" s="95">
        <f>F1052-F1055</f>
        <v>1966381.5439332444</v>
      </c>
      <c r="G1061" s="95">
        <f t="shared" ref="G1061:H1061" si="532">G1052-G1055</f>
        <v>1926194.4511640542</v>
      </c>
      <c r="H1061" s="95">
        <f t="shared" si="532"/>
        <v>1925127.5593348644</v>
      </c>
    </row>
    <row r="1062" spans="5:8" hidden="1" x14ac:dyDescent="0.2"/>
    <row r="1063" spans="5:8" hidden="1" x14ac:dyDescent="0.2">
      <c r="F1063" s="95">
        <v>1966381.56</v>
      </c>
      <c r="G1063" s="95">
        <v>1926194.3993369367</v>
      </c>
      <c r="H1063" s="95">
        <v>1925127.5993022788</v>
      </c>
    </row>
    <row r="1064" spans="5:8" hidden="1" x14ac:dyDescent="0.2">
      <c r="F1064" s="95"/>
      <c r="G1064" s="95"/>
      <c r="H1064" s="95"/>
    </row>
    <row r="1065" spans="5:8" hidden="1" x14ac:dyDescent="0.2">
      <c r="F1065" s="95">
        <f>F1061-F1063</f>
        <v>-1.6066755633801222E-2</v>
      </c>
      <c r="G1065" s="95">
        <f t="shared" ref="G1065:H1065" si="533">G1061-G1063</f>
        <v>5.1827117567881942E-2</v>
      </c>
      <c r="H1065" s="95">
        <f t="shared" si="533"/>
        <v>-3.9967414457350969E-2</v>
      </c>
    </row>
    <row r="1066" spans="5:8" hidden="1" x14ac:dyDescent="0.2">
      <c r="F1066" s="95"/>
      <c r="G1066" s="95"/>
      <c r="H1066" s="95"/>
    </row>
    <row r="1067" spans="5:8" hidden="1" x14ac:dyDescent="0.2"/>
    <row r="1068" spans="5:8" hidden="1" x14ac:dyDescent="0.2">
      <c r="E1068" s="163" t="s">
        <v>943</v>
      </c>
      <c r="F1068" s="64">
        <f>'Дх '!D57-'вед. '!F1052</f>
        <v>-96076.806883243844</v>
      </c>
      <c r="G1068" s="64">
        <f>'Дх '!E57-'вед. '!G1052</f>
        <v>-3.3624054398387671E-2</v>
      </c>
      <c r="H1068" s="64">
        <f>'Дх '!F57-'вед. '!H1052</f>
        <v>4.0665135718882084E-2</v>
      </c>
    </row>
    <row r="1069" spans="5:8" hidden="1" x14ac:dyDescent="0.2">
      <c r="F1069" s="95">
        <f>F1055-'Дх '!D52-'Дх '!D53-'Дх '!D54</f>
        <v>6.2949999526608735E-2</v>
      </c>
    </row>
    <row r="1070" spans="5:8" hidden="1" x14ac:dyDescent="0.2">
      <c r="F1070" s="109"/>
      <c r="G1070" s="109"/>
      <c r="H1070" s="109"/>
    </row>
    <row r="1072" spans="5:8" x14ac:dyDescent="0.2">
      <c r="F1072" s="95"/>
    </row>
  </sheetData>
  <autoFilter ref="A12:H1052"/>
  <mergeCells count="11">
    <mergeCell ref="A1052:E1052"/>
    <mergeCell ref="H9:H10"/>
    <mergeCell ref="G9:G10"/>
    <mergeCell ref="A6:H6"/>
    <mergeCell ref="A7:H7"/>
    <mergeCell ref="F9:F10"/>
    <mergeCell ref="A1:D1"/>
    <mergeCell ref="A8:D8"/>
    <mergeCell ref="A9:A10"/>
    <mergeCell ref="B9:D9"/>
    <mergeCell ref="E9:E10"/>
  </mergeCells>
  <pageMargins left="0.39370078740157483" right="0.39370078740157483" top="0.98425196850393704" bottom="0.39370078740157483" header="0.51181102362204722" footer="0.51181102362204722"/>
  <pageSetup paperSize="9" scale="69" fitToHeight="0" orientation="landscape" r:id="rId1"/>
  <headerFooter differentFirst="1" alignWithMargins="0">
    <oddHeader xml:space="preserve">&amp;C&amp;P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workbookViewId="0">
      <selection activeCell="B35" sqref="B35"/>
    </sheetView>
  </sheetViews>
  <sheetFormatPr defaultRowHeight="12.75" x14ac:dyDescent="0.2"/>
  <cols>
    <col min="1" max="1" width="29.28515625" style="23" customWidth="1"/>
    <col min="2" max="2" width="82" style="23" customWidth="1"/>
    <col min="3" max="4" width="15.5703125" style="23" customWidth="1"/>
    <col min="5" max="5" width="15.28515625" style="23" customWidth="1"/>
    <col min="6" max="6" width="19" style="23" customWidth="1"/>
    <col min="7" max="11" width="20.140625" style="23" customWidth="1"/>
    <col min="12" max="249" width="9.140625" style="23"/>
    <col min="250" max="250" width="29.28515625" style="23" customWidth="1"/>
    <col min="251" max="251" width="82" style="23" customWidth="1"/>
    <col min="252" max="253" width="0" style="23" hidden="1" customWidth="1"/>
    <col min="254" max="254" width="16.42578125" style="23" customWidth="1"/>
    <col min="255" max="255" width="14.7109375" style="23" customWidth="1"/>
    <col min="256" max="256" width="14.5703125" style="23" customWidth="1"/>
    <col min="257" max="505" width="9.140625" style="23"/>
    <col min="506" max="506" width="29.28515625" style="23" customWidth="1"/>
    <col min="507" max="507" width="82" style="23" customWidth="1"/>
    <col min="508" max="509" width="0" style="23" hidden="1" customWidth="1"/>
    <col min="510" max="510" width="16.42578125" style="23" customWidth="1"/>
    <col min="511" max="511" width="14.7109375" style="23" customWidth="1"/>
    <col min="512" max="512" width="14.5703125" style="23" customWidth="1"/>
    <col min="513" max="761" width="9.140625" style="23"/>
    <col min="762" max="762" width="29.28515625" style="23" customWidth="1"/>
    <col min="763" max="763" width="82" style="23" customWidth="1"/>
    <col min="764" max="765" width="0" style="23" hidden="1" customWidth="1"/>
    <col min="766" max="766" width="16.42578125" style="23" customWidth="1"/>
    <col min="767" max="767" width="14.7109375" style="23" customWidth="1"/>
    <col min="768" max="768" width="14.5703125" style="23" customWidth="1"/>
    <col min="769" max="1017" width="9.140625" style="23"/>
    <col min="1018" max="1018" width="29.28515625" style="23" customWidth="1"/>
    <col min="1019" max="1019" width="82" style="23" customWidth="1"/>
    <col min="1020" max="1021" width="0" style="23" hidden="1" customWidth="1"/>
    <col min="1022" max="1022" width="16.42578125" style="23" customWidth="1"/>
    <col min="1023" max="1023" width="14.7109375" style="23" customWidth="1"/>
    <col min="1024" max="1024" width="14.5703125" style="23" customWidth="1"/>
    <col min="1025" max="1273" width="9.140625" style="23"/>
    <col min="1274" max="1274" width="29.28515625" style="23" customWidth="1"/>
    <col min="1275" max="1275" width="82" style="23" customWidth="1"/>
    <col min="1276" max="1277" width="0" style="23" hidden="1" customWidth="1"/>
    <col min="1278" max="1278" width="16.42578125" style="23" customWidth="1"/>
    <col min="1279" max="1279" width="14.7109375" style="23" customWidth="1"/>
    <col min="1280" max="1280" width="14.5703125" style="23" customWidth="1"/>
    <col min="1281" max="1529" width="9.140625" style="23"/>
    <col min="1530" max="1530" width="29.28515625" style="23" customWidth="1"/>
    <col min="1531" max="1531" width="82" style="23" customWidth="1"/>
    <col min="1532" max="1533" width="0" style="23" hidden="1" customWidth="1"/>
    <col min="1534" max="1534" width="16.42578125" style="23" customWidth="1"/>
    <col min="1535" max="1535" width="14.7109375" style="23" customWidth="1"/>
    <col min="1536" max="1536" width="14.5703125" style="23" customWidth="1"/>
    <col min="1537" max="1785" width="9.140625" style="23"/>
    <col min="1786" max="1786" width="29.28515625" style="23" customWidth="1"/>
    <col min="1787" max="1787" width="82" style="23" customWidth="1"/>
    <col min="1788" max="1789" width="0" style="23" hidden="1" customWidth="1"/>
    <col min="1790" max="1790" width="16.42578125" style="23" customWidth="1"/>
    <col min="1791" max="1791" width="14.7109375" style="23" customWidth="1"/>
    <col min="1792" max="1792" width="14.5703125" style="23" customWidth="1"/>
    <col min="1793" max="2041" width="9.140625" style="23"/>
    <col min="2042" max="2042" width="29.28515625" style="23" customWidth="1"/>
    <col min="2043" max="2043" width="82" style="23" customWidth="1"/>
    <col min="2044" max="2045" width="0" style="23" hidden="1" customWidth="1"/>
    <col min="2046" max="2046" width="16.42578125" style="23" customWidth="1"/>
    <col min="2047" max="2047" width="14.7109375" style="23" customWidth="1"/>
    <col min="2048" max="2048" width="14.5703125" style="23" customWidth="1"/>
    <col min="2049" max="2297" width="9.140625" style="23"/>
    <col min="2298" max="2298" width="29.28515625" style="23" customWidth="1"/>
    <col min="2299" max="2299" width="82" style="23" customWidth="1"/>
    <col min="2300" max="2301" width="0" style="23" hidden="1" customWidth="1"/>
    <col min="2302" max="2302" width="16.42578125" style="23" customWidth="1"/>
    <col min="2303" max="2303" width="14.7109375" style="23" customWidth="1"/>
    <col min="2304" max="2304" width="14.5703125" style="23" customWidth="1"/>
    <col min="2305" max="2553" width="9.140625" style="23"/>
    <col min="2554" max="2554" width="29.28515625" style="23" customWidth="1"/>
    <col min="2555" max="2555" width="82" style="23" customWidth="1"/>
    <col min="2556" max="2557" width="0" style="23" hidden="1" customWidth="1"/>
    <col min="2558" max="2558" width="16.42578125" style="23" customWidth="1"/>
    <col min="2559" max="2559" width="14.7109375" style="23" customWidth="1"/>
    <col min="2560" max="2560" width="14.5703125" style="23" customWidth="1"/>
    <col min="2561" max="2809" width="9.140625" style="23"/>
    <col min="2810" max="2810" width="29.28515625" style="23" customWidth="1"/>
    <col min="2811" max="2811" width="82" style="23" customWidth="1"/>
    <col min="2812" max="2813" width="0" style="23" hidden="1" customWidth="1"/>
    <col min="2814" max="2814" width="16.42578125" style="23" customWidth="1"/>
    <col min="2815" max="2815" width="14.7109375" style="23" customWidth="1"/>
    <col min="2816" max="2816" width="14.5703125" style="23" customWidth="1"/>
    <col min="2817" max="3065" width="9.140625" style="23"/>
    <col min="3066" max="3066" width="29.28515625" style="23" customWidth="1"/>
    <col min="3067" max="3067" width="82" style="23" customWidth="1"/>
    <col min="3068" max="3069" width="0" style="23" hidden="1" customWidth="1"/>
    <col min="3070" max="3070" width="16.42578125" style="23" customWidth="1"/>
    <col min="3071" max="3071" width="14.7109375" style="23" customWidth="1"/>
    <col min="3072" max="3072" width="14.5703125" style="23" customWidth="1"/>
    <col min="3073" max="3321" width="9.140625" style="23"/>
    <col min="3322" max="3322" width="29.28515625" style="23" customWidth="1"/>
    <col min="3323" max="3323" width="82" style="23" customWidth="1"/>
    <col min="3324" max="3325" width="0" style="23" hidden="1" customWidth="1"/>
    <col min="3326" max="3326" width="16.42578125" style="23" customWidth="1"/>
    <col min="3327" max="3327" width="14.7109375" style="23" customWidth="1"/>
    <col min="3328" max="3328" width="14.5703125" style="23" customWidth="1"/>
    <col min="3329" max="3577" width="9.140625" style="23"/>
    <col min="3578" max="3578" width="29.28515625" style="23" customWidth="1"/>
    <col min="3579" max="3579" width="82" style="23" customWidth="1"/>
    <col min="3580" max="3581" width="0" style="23" hidden="1" customWidth="1"/>
    <col min="3582" max="3582" width="16.42578125" style="23" customWidth="1"/>
    <col min="3583" max="3583" width="14.7109375" style="23" customWidth="1"/>
    <col min="3584" max="3584" width="14.5703125" style="23" customWidth="1"/>
    <col min="3585" max="3833" width="9.140625" style="23"/>
    <col min="3834" max="3834" width="29.28515625" style="23" customWidth="1"/>
    <col min="3835" max="3835" width="82" style="23" customWidth="1"/>
    <col min="3836" max="3837" width="0" style="23" hidden="1" customWidth="1"/>
    <col min="3838" max="3838" width="16.42578125" style="23" customWidth="1"/>
    <col min="3839" max="3839" width="14.7109375" style="23" customWidth="1"/>
    <col min="3840" max="3840" width="14.5703125" style="23" customWidth="1"/>
    <col min="3841" max="4089" width="9.140625" style="23"/>
    <col min="4090" max="4090" width="29.28515625" style="23" customWidth="1"/>
    <col min="4091" max="4091" width="82" style="23" customWidth="1"/>
    <col min="4092" max="4093" width="0" style="23" hidden="1" customWidth="1"/>
    <col min="4094" max="4094" width="16.42578125" style="23" customWidth="1"/>
    <col min="4095" max="4095" width="14.7109375" style="23" customWidth="1"/>
    <col min="4096" max="4096" width="14.5703125" style="23" customWidth="1"/>
    <col min="4097" max="4345" width="9.140625" style="23"/>
    <col min="4346" max="4346" width="29.28515625" style="23" customWidth="1"/>
    <col min="4347" max="4347" width="82" style="23" customWidth="1"/>
    <col min="4348" max="4349" width="0" style="23" hidden="1" customWidth="1"/>
    <col min="4350" max="4350" width="16.42578125" style="23" customWidth="1"/>
    <col min="4351" max="4351" width="14.7109375" style="23" customWidth="1"/>
    <col min="4352" max="4352" width="14.5703125" style="23" customWidth="1"/>
    <col min="4353" max="4601" width="9.140625" style="23"/>
    <col min="4602" max="4602" width="29.28515625" style="23" customWidth="1"/>
    <col min="4603" max="4603" width="82" style="23" customWidth="1"/>
    <col min="4604" max="4605" width="0" style="23" hidden="1" customWidth="1"/>
    <col min="4606" max="4606" width="16.42578125" style="23" customWidth="1"/>
    <col min="4607" max="4607" width="14.7109375" style="23" customWidth="1"/>
    <col min="4608" max="4608" width="14.5703125" style="23" customWidth="1"/>
    <col min="4609" max="4857" width="9.140625" style="23"/>
    <col min="4858" max="4858" width="29.28515625" style="23" customWidth="1"/>
    <col min="4859" max="4859" width="82" style="23" customWidth="1"/>
    <col min="4860" max="4861" width="0" style="23" hidden="1" customWidth="1"/>
    <col min="4862" max="4862" width="16.42578125" style="23" customWidth="1"/>
    <col min="4863" max="4863" width="14.7109375" style="23" customWidth="1"/>
    <col min="4864" max="4864" width="14.5703125" style="23" customWidth="1"/>
    <col min="4865" max="5113" width="9.140625" style="23"/>
    <col min="5114" max="5114" width="29.28515625" style="23" customWidth="1"/>
    <col min="5115" max="5115" width="82" style="23" customWidth="1"/>
    <col min="5116" max="5117" width="0" style="23" hidden="1" customWidth="1"/>
    <col min="5118" max="5118" width="16.42578125" style="23" customWidth="1"/>
    <col min="5119" max="5119" width="14.7109375" style="23" customWidth="1"/>
    <col min="5120" max="5120" width="14.5703125" style="23" customWidth="1"/>
    <col min="5121" max="5369" width="9.140625" style="23"/>
    <col min="5370" max="5370" width="29.28515625" style="23" customWidth="1"/>
    <col min="5371" max="5371" width="82" style="23" customWidth="1"/>
    <col min="5372" max="5373" width="0" style="23" hidden="1" customWidth="1"/>
    <col min="5374" max="5374" width="16.42578125" style="23" customWidth="1"/>
    <col min="5375" max="5375" width="14.7109375" style="23" customWidth="1"/>
    <col min="5376" max="5376" width="14.5703125" style="23" customWidth="1"/>
    <col min="5377" max="5625" width="9.140625" style="23"/>
    <col min="5626" max="5626" width="29.28515625" style="23" customWidth="1"/>
    <col min="5627" max="5627" width="82" style="23" customWidth="1"/>
    <col min="5628" max="5629" width="0" style="23" hidden="1" customWidth="1"/>
    <col min="5630" max="5630" width="16.42578125" style="23" customWidth="1"/>
    <col min="5631" max="5631" width="14.7109375" style="23" customWidth="1"/>
    <col min="5632" max="5632" width="14.5703125" style="23" customWidth="1"/>
    <col min="5633" max="5881" width="9.140625" style="23"/>
    <col min="5882" max="5882" width="29.28515625" style="23" customWidth="1"/>
    <col min="5883" max="5883" width="82" style="23" customWidth="1"/>
    <col min="5884" max="5885" width="0" style="23" hidden="1" customWidth="1"/>
    <col min="5886" max="5886" width="16.42578125" style="23" customWidth="1"/>
    <col min="5887" max="5887" width="14.7109375" style="23" customWidth="1"/>
    <col min="5888" max="5888" width="14.5703125" style="23" customWidth="1"/>
    <col min="5889" max="6137" width="9.140625" style="23"/>
    <col min="6138" max="6138" width="29.28515625" style="23" customWidth="1"/>
    <col min="6139" max="6139" width="82" style="23" customWidth="1"/>
    <col min="6140" max="6141" width="0" style="23" hidden="1" customWidth="1"/>
    <col min="6142" max="6142" width="16.42578125" style="23" customWidth="1"/>
    <col min="6143" max="6143" width="14.7109375" style="23" customWidth="1"/>
    <col min="6144" max="6144" width="14.5703125" style="23" customWidth="1"/>
    <col min="6145" max="6393" width="9.140625" style="23"/>
    <col min="6394" max="6394" width="29.28515625" style="23" customWidth="1"/>
    <col min="6395" max="6395" width="82" style="23" customWidth="1"/>
    <col min="6396" max="6397" width="0" style="23" hidden="1" customWidth="1"/>
    <col min="6398" max="6398" width="16.42578125" style="23" customWidth="1"/>
    <col min="6399" max="6399" width="14.7109375" style="23" customWidth="1"/>
    <col min="6400" max="6400" width="14.5703125" style="23" customWidth="1"/>
    <col min="6401" max="6649" width="9.140625" style="23"/>
    <col min="6650" max="6650" width="29.28515625" style="23" customWidth="1"/>
    <col min="6651" max="6651" width="82" style="23" customWidth="1"/>
    <col min="6652" max="6653" width="0" style="23" hidden="1" customWidth="1"/>
    <col min="6654" max="6654" width="16.42578125" style="23" customWidth="1"/>
    <col min="6655" max="6655" width="14.7109375" style="23" customWidth="1"/>
    <col min="6656" max="6656" width="14.5703125" style="23" customWidth="1"/>
    <col min="6657" max="6905" width="9.140625" style="23"/>
    <col min="6906" max="6906" width="29.28515625" style="23" customWidth="1"/>
    <col min="6907" max="6907" width="82" style="23" customWidth="1"/>
    <col min="6908" max="6909" width="0" style="23" hidden="1" customWidth="1"/>
    <col min="6910" max="6910" width="16.42578125" style="23" customWidth="1"/>
    <col min="6911" max="6911" width="14.7109375" style="23" customWidth="1"/>
    <col min="6912" max="6912" width="14.5703125" style="23" customWidth="1"/>
    <col min="6913" max="7161" width="9.140625" style="23"/>
    <col min="7162" max="7162" width="29.28515625" style="23" customWidth="1"/>
    <col min="7163" max="7163" width="82" style="23" customWidth="1"/>
    <col min="7164" max="7165" width="0" style="23" hidden="1" customWidth="1"/>
    <col min="7166" max="7166" width="16.42578125" style="23" customWidth="1"/>
    <col min="7167" max="7167" width="14.7109375" style="23" customWidth="1"/>
    <col min="7168" max="7168" width="14.5703125" style="23" customWidth="1"/>
    <col min="7169" max="7417" width="9.140625" style="23"/>
    <col min="7418" max="7418" width="29.28515625" style="23" customWidth="1"/>
    <col min="7419" max="7419" width="82" style="23" customWidth="1"/>
    <col min="7420" max="7421" width="0" style="23" hidden="1" customWidth="1"/>
    <col min="7422" max="7422" width="16.42578125" style="23" customWidth="1"/>
    <col min="7423" max="7423" width="14.7109375" style="23" customWidth="1"/>
    <col min="7424" max="7424" width="14.5703125" style="23" customWidth="1"/>
    <col min="7425" max="7673" width="9.140625" style="23"/>
    <col min="7674" max="7674" width="29.28515625" style="23" customWidth="1"/>
    <col min="7675" max="7675" width="82" style="23" customWidth="1"/>
    <col min="7676" max="7677" width="0" style="23" hidden="1" customWidth="1"/>
    <col min="7678" max="7678" width="16.42578125" style="23" customWidth="1"/>
    <col min="7679" max="7679" width="14.7109375" style="23" customWidth="1"/>
    <col min="7680" max="7680" width="14.5703125" style="23" customWidth="1"/>
    <col min="7681" max="7929" width="9.140625" style="23"/>
    <col min="7930" max="7930" width="29.28515625" style="23" customWidth="1"/>
    <col min="7931" max="7931" width="82" style="23" customWidth="1"/>
    <col min="7932" max="7933" width="0" style="23" hidden="1" customWidth="1"/>
    <col min="7934" max="7934" width="16.42578125" style="23" customWidth="1"/>
    <col min="7935" max="7935" width="14.7109375" style="23" customWidth="1"/>
    <col min="7936" max="7936" width="14.5703125" style="23" customWidth="1"/>
    <col min="7937" max="8185" width="9.140625" style="23"/>
    <col min="8186" max="8186" width="29.28515625" style="23" customWidth="1"/>
    <col min="8187" max="8187" width="82" style="23" customWidth="1"/>
    <col min="8188" max="8189" width="0" style="23" hidden="1" customWidth="1"/>
    <col min="8190" max="8190" width="16.42578125" style="23" customWidth="1"/>
    <col min="8191" max="8191" width="14.7109375" style="23" customWidth="1"/>
    <col min="8192" max="8192" width="14.5703125" style="23" customWidth="1"/>
    <col min="8193" max="8441" width="9.140625" style="23"/>
    <col min="8442" max="8442" width="29.28515625" style="23" customWidth="1"/>
    <col min="8443" max="8443" width="82" style="23" customWidth="1"/>
    <col min="8444" max="8445" width="0" style="23" hidden="1" customWidth="1"/>
    <col min="8446" max="8446" width="16.42578125" style="23" customWidth="1"/>
    <col min="8447" max="8447" width="14.7109375" style="23" customWidth="1"/>
    <col min="8448" max="8448" width="14.5703125" style="23" customWidth="1"/>
    <col min="8449" max="8697" width="9.140625" style="23"/>
    <col min="8698" max="8698" width="29.28515625" style="23" customWidth="1"/>
    <col min="8699" max="8699" width="82" style="23" customWidth="1"/>
    <col min="8700" max="8701" width="0" style="23" hidden="1" customWidth="1"/>
    <col min="8702" max="8702" width="16.42578125" style="23" customWidth="1"/>
    <col min="8703" max="8703" width="14.7109375" style="23" customWidth="1"/>
    <col min="8704" max="8704" width="14.5703125" style="23" customWidth="1"/>
    <col min="8705" max="8953" width="9.140625" style="23"/>
    <col min="8954" max="8954" width="29.28515625" style="23" customWidth="1"/>
    <col min="8955" max="8955" width="82" style="23" customWidth="1"/>
    <col min="8956" max="8957" width="0" style="23" hidden="1" customWidth="1"/>
    <col min="8958" max="8958" width="16.42578125" style="23" customWidth="1"/>
    <col min="8959" max="8959" width="14.7109375" style="23" customWidth="1"/>
    <col min="8960" max="8960" width="14.5703125" style="23" customWidth="1"/>
    <col min="8961" max="9209" width="9.140625" style="23"/>
    <col min="9210" max="9210" width="29.28515625" style="23" customWidth="1"/>
    <col min="9211" max="9211" width="82" style="23" customWidth="1"/>
    <col min="9212" max="9213" width="0" style="23" hidden="1" customWidth="1"/>
    <col min="9214" max="9214" width="16.42578125" style="23" customWidth="1"/>
    <col min="9215" max="9215" width="14.7109375" style="23" customWidth="1"/>
    <col min="9216" max="9216" width="14.5703125" style="23" customWidth="1"/>
    <col min="9217" max="9465" width="9.140625" style="23"/>
    <col min="9466" max="9466" width="29.28515625" style="23" customWidth="1"/>
    <col min="9467" max="9467" width="82" style="23" customWidth="1"/>
    <col min="9468" max="9469" width="0" style="23" hidden="1" customWidth="1"/>
    <col min="9470" max="9470" width="16.42578125" style="23" customWidth="1"/>
    <col min="9471" max="9471" width="14.7109375" style="23" customWidth="1"/>
    <col min="9472" max="9472" width="14.5703125" style="23" customWidth="1"/>
    <col min="9473" max="9721" width="9.140625" style="23"/>
    <col min="9722" max="9722" width="29.28515625" style="23" customWidth="1"/>
    <col min="9723" max="9723" width="82" style="23" customWidth="1"/>
    <col min="9724" max="9725" width="0" style="23" hidden="1" customWidth="1"/>
    <col min="9726" max="9726" width="16.42578125" style="23" customWidth="1"/>
    <col min="9727" max="9727" width="14.7109375" style="23" customWidth="1"/>
    <col min="9728" max="9728" width="14.5703125" style="23" customWidth="1"/>
    <col min="9729" max="9977" width="9.140625" style="23"/>
    <col min="9978" max="9978" width="29.28515625" style="23" customWidth="1"/>
    <col min="9979" max="9979" width="82" style="23" customWidth="1"/>
    <col min="9980" max="9981" width="0" style="23" hidden="1" customWidth="1"/>
    <col min="9982" max="9982" width="16.42578125" style="23" customWidth="1"/>
    <col min="9983" max="9983" width="14.7109375" style="23" customWidth="1"/>
    <col min="9984" max="9984" width="14.5703125" style="23" customWidth="1"/>
    <col min="9985" max="10233" width="9.140625" style="23"/>
    <col min="10234" max="10234" width="29.28515625" style="23" customWidth="1"/>
    <col min="10235" max="10235" width="82" style="23" customWidth="1"/>
    <col min="10236" max="10237" width="0" style="23" hidden="1" customWidth="1"/>
    <col min="10238" max="10238" width="16.42578125" style="23" customWidth="1"/>
    <col min="10239" max="10239" width="14.7109375" style="23" customWidth="1"/>
    <col min="10240" max="10240" width="14.5703125" style="23" customWidth="1"/>
    <col min="10241" max="10489" width="9.140625" style="23"/>
    <col min="10490" max="10490" width="29.28515625" style="23" customWidth="1"/>
    <col min="10491" max="10491" width="82" style="23" customWidth="1"/>
    <col min="10492" max="10493" width="0" style="23" hidden="1" customWidth="1"/>
    <col min="10494" max="10494" width="16.42578125" style="23" customWidth="1"/>
    <col min="10495" max="10495" width="14.7109375" style="23" customWidth="1"/>
    <col min="10496" max="10496" width="14.5703125" style="23" customWidth="1"/>
    <col min="10497" max="10745" width="9.140625" style="23"/>
    <col min="10746" max="10746" width="29.28515625" style="23" customWidth="1"/>
    <col min="10747" max="10747" width="82" style="23" customWidth="1"/>
    <col min="10748" max="10749" width="0" style="23" hidden="1" customWidth="1"/>
    <col min="10750" max="10750" width="16.42578125" style="23" customWidth="1"/>
    <col min="10751" max="10751" width="14.7109375" style="23" customWidth="1"/>
    <col min="10752" max="10752" width="14.5703125" style="23" customWidth="1"/>
    <col min="10753" max="11001" width="9.140625" style="23"/>
    <col min="11002" max="11002" width="29.28515625" style="23" customWidth="1"/>
    <col min="11003" max="11003" width="82" style="23" customWidth="1"/>
    <col min="11004" max="11005" width="0" style="23" hidden="1" customWidth="1"/>
    <col min="11006" max="11006" width="16.42578125" style="23" customWidth="1"/>
    <col min="11007" max="11007" width="14.7109375" style="23" customWidth="1"/>
    <col min="11008" max="11008" width="14.5703125" style="23" customWidth="1"/>
    <col min="11009" max="11257" width="9.140625" style="23"/>
    <col min="11258" max="11258" width="29.28515625" style="23" customWidth="1"/>
    <col min="11259" max="11259" width="82" style="23" customWidth="1"/>
    <col min="11260" max="11261" width="0" style="23" hidden="1" customWidth="1"/>
    <col min="11262" max="11262" width="16.42578125" style="23" customWidth="1"/>
    <col min="11263" max="11263" width="14.7109375" style="23" customWidth="1"/>
    <col min="11264" max="11264" width="14.5703125" style="23" customWidth="1"/>
    <col min="11265" max="11513" width="9.140625" style="23"/>
    <col min="11514" max="11514" width="29.28515625" style="23" customWidth="1"/>
    <col min="11515" max="11515" width="82" style="23" customWidth="1"/>
    <col min="11516" max="11517" width="0" style="23" hidden="1" customWidth="1"/>
    <col min="11518" max="11518" width="16.42578125" style="23" customWidth="1"/>
    <col min="11519" max="11519" width="14.7109375" style="23" customWidth="1"/>
    <col min="11520" max="11520" width="14.5703125" style="23" customWidth="1"/>
    <col min="11521" max="11769" width="9.140625" style="23"/>
    <col min="11770" max="11770" width="29.28515625" style="23" customWidth="1"/>
    <col min="11771" max="11771" width="82" style="23" customWidth="1"/>
    <col min="11772" max="11773" width="0" style="23" hidden="1" customWidth="1"/>
    <col min="11774" max="11774" width="16.42578125" style="23" customWidth="1"/>
    <col min="11775" max="11775" width="14.7109375" style="23" customWidth="1"/>
    <col min="11776" max="11776" width="14.5703125" style="23" customWidth="1"/>
    <col min="11777" max="12025" width="9.140625" style="23"/>
    <col min="12026" max="12026" width="29.28515625" style="23" customWidth="1"/>
    <col min="12027" max="12027" width="82" style="23" customWidth="1"/>
    <col min="12028" max="12029" width="0" style="23" hidden="1" customWidth="1"/>
    <col min="12030" max="12030" width="16.42578125" style="23" customWidth="1"/>
    <col min="12031" max="12031" width="14.7109375" style="23" customWidth="1"/>
    <col min="12032" max="12032" width="14.5703125" style="23" customWidth="1"/>
    <col min="12033" max="12281" width="9.140625" style="23"/>
    <col min="12282" max="12282" width="29.28515625" style="23" customWidth="1"/>
    <col min="12283" max="12283" width="82" style="23" customWidth="1"/>
    <col min="12284" max="12285" width="0" style="23" hidden="1" customWidth="1"/>
    <col min="12286" max="12286" width="16.42578125" style="23" customWidth="1"/>
    <col min="12287" max="12287" width="14.7109375" style="23" customWidth="1"/>
    <col min="12288" max="12288" width="14.5703125" style="23" customWidth="1"/>
    <col min="12289" max="12537" width="9.140625" style="23"/>
    <col min="12538" max="12538" width="29.28515625" style="23" customWidth="1"/>
    <col min="12539" max="12539" width="82" style="23" customWidth="1"/>
    <col min="12540" max="12541" width="0" style="23" hidden="1" customWidth="1"/>
    <col min="12542" max="12542" width="16.42578125" style="23" customWidth="1"/>
    <col min="12543" max="12543" width="14.7109375" style="23" customWidth="1"/>
    <col min="12544" max="12544" width="14.5703125" style="23" customWidth="1"/>
    <col min="12545" max="12793" width="9.140625" style="23"/>
    <col min="12794" max="12794" width="29.28515625" style="23" customWidth="1"/>
    <col min="12795" max="12795" width="82" style="23" customWidth="1"/>
    <col min="12796" max="12797" width="0" style="23" hidden="1" customWidth="1"/>
    <col min="12798" max="12798" width="16.42578125" style="23" customWidth="1"/>
    <col min="12799" max="12799" width="14.7109375" style="23" customWidth="1"/>
    <col min="12800" max="12800" width="14.5703125" style="23" customWidth="1"/>
    <col min="12801" max="13049" width="9.140625" style="23"/>
    <col min="13050" max="13050" width="29.28515625" style="23" customWidth="1"/>
    <col min="13051" max="13051" width="82" style="23" customWidth="1"/>
    <col min="13052" max="13053" width="0" style="23" hidden="1" customWidth="1"/>
    <col min="13054" max="13054" width="16.42578125" style="23" customWidth="1"/>
    <col min="13055" max="13055" width="14.7109375" style="23" customWidth="1"/>
    <col min="13056" max="13056" width="14.5703125" style="23" customWidth="1"/>
    <col min="13057" max="13305" width="9.140625" style="23"/>
    <col min="13306" max="13306" width="29.28515625" style="23" customWidth="1"/>
    <col min="13307" max="13307" width="82" style="23" customWidth="1"/>
    <col min="13308" max="13309" width="0" style="23" hidden="1" customWidth="1"/>
    <col min="13310" max="13310" width="16.42578125" style="23" customWidth="1"/>
    <col min="13311" max="13311" width="14.7109375" style="23" customWidth="1"/>
    <col min="13312" max="13312" width="14.5703125" style="23" customWidth="1"/>
    <col min="13313" max="13561" width="9.140625" style="23"/>
    <col min="13562" max="13562" width="29.28515625" style="23" customWidth="1"/>
    <col min="13563" max="13563" width="82" style="23" customWidth="1"/>
    <col min="13564" max="13565" width="0" style="23" hidden="1" customWidth="1"/>
    <col min="13566" max="13566" width="16.42578125" style="23" customWidth="1"/>
    <col min="13567" max="13567" width="14.7109375" style="23" customWidth="1"/>
    <col min="13568" max="13568" width="14.5703125" style="23" customWidth="1"/>
    <col min="13569" max="13817" width="9.140625" style="23"/>
    <col min="13818" max="13818" width="29.28515625" style="23" customWidth="1"/>
    <col min="13819" max="13819" width="82" style="23" customWidth="1"/>
    <col min="13820" max="13821" width="0" style="23" hidden="1" customWidth="1"/>
    <col min="13822" max="13822" width="16.42578125" style="23" customWidth="1"/>
    <col min="13823" max="13823" width="14.7109375" style="23" customWidth="1"/>
    <col min="13824" max="13824" width="14.5703125" style="23" customWidth="1"/>
    <col min="13825" max="14073" width="9.140625" style="23"/>
    <col min="14074" max="14074" width="29.28515625" style="23" customWidth="1"/>
    <col min="14075" max="14075" width="82" style="23" customWidth="1"/>
    <col min="14076" max="14077" width="0" style="23" hidden="1" customWidth="1"/>
    <col min="14078" max="14078" width="16.42578125" style="23" customWidth="1"/>
    <col min="14079" max="14079" width="14.7109375" style="23" customWidth="1"/>
    <col min="14080" max="14080" width="14.5703125" style="23" customWidth="1"/>
    <col min="14081" max="14329" width="9.140625" style="23"/>
    <col min="14330" max="14330" width="29.28515625" style="23" customWidth="1"/>
    <col min="14331" max="14331" width="82" style="23" customWidth="1"/>
    <col min="14332" max="14333" width="0" style="23" hidden="1" customWidth="1"/>
    <col min="14334" max="14334" width="16.42578125" style="23" customWidth="1"/>
    <col min="14335" max="14335" width="14.7109375" style="23" customWidth="1"/>
    <col min="14336" max="14336" width="14.5703125" style="23" customWidth="1"/>
    <col min="14337" max="14585" width="9.140625" style="23"/>
    <col min="14586" max="14586" width="29.28515625" style="23" customWidth="1"/>
    <col min="14587" max="14587" width="82" style="23" customWidth="1"/>
    <col min="14588" max="14589" width="0" style="23" hidden="1" customWidth="1"/>
    <col min="14590" max="14590" width="16.42578125" style="23" customWidth="1"/>
    <col min="14591" max="14591" width="14.7109375" style="23" customWidth="1"/>
    <col min="14592" max="14592" width="14.5703125" style="23" customWidth="1"/>
    <col min="14593" max="14841" width="9.140625" style="23"/>
    <col min="14842" max="14842" width="29.28515625" style="23" customWidth="1"/>
    <col min="14843" max="14843" width="82" style="23" customWidth="1"/>
    <col min="14844" max="14845" width="0" style="23" hidden="1" customWidth="1"/>
    <col min="14846" max="14846" width="16.42578125" style="23" customWidth="1"/>
    <col min="14847" max="14847" width="14.7109375" style="23" customWidth="1"/>
    <col min="14848" max="14848" width="14.5703125" style="23" customWidth="1"/>
    <col min="14849" max="15097" width="9.140625" style="23"/>
    <col min="15098" max="15098" width="29.28515625" style="23" customWidth="1"/>
    <col min="15099" max="15099" width="82" style="23" customWidth="1"/>
    <col min="15100" max="15101" width="0" style="23" hidden="1" customWidth="1"/>
    <col min="15102" max="15102" width="16.42578125" style="23" customWidth="1"/>
    <col min="15103" max="15103" width="14.7109375" style="23" customWidth="1"/>
    <col min="15104" max="15104" width="14.5703125" style="23" customWidth="1"/>
    <col min="15105" max="15353" width="9.140625" style="23"/>
    <col min="15354" max="15354" width="29.28515625" style="23" customWidth="1"/>
    <col min="15355" max="15355" width="82" style="23" customWidth="1"/>
    <col min="15356" max="15357" width="0" style="23" hidden="1" customWidth="1"/>
    <col min="15358" max="15358" width="16.42578125" style="23" customWidth="1"/>
    <col min="15359" max="15359" width="14.7109375" style="23" customWidth="1"/>
    <col min="15360" max="15360" width="14.5703125" style="23" customWidth="1"/>
    <col min="15361" max="15609" width="9.140625" style="23"/>
    <col min="15610" max="15610" width="29.28515625" style="23" customWidth="1"/>
    <col min="15611" max="15611" width="82" style="23" customWidth="1"/>
    <col min="15612" max="15613" width="0" style="23" hidden="1" customWidth="1"/>
    <col min="15614" max="15614" width="16.42578125" style="23" customWidth="1"/>
    <col min="15615" max="15615" width="14.7109375" style="23" customWidth="1"/>
    <col min="15616" max="15616" width="14.5703125" style="23" customWidth="1"/>
    <col min="15617" max="15865" width="9.140625" style="23"/>
    <col min="15866" max="15866" width="29.28515625" style="23" customWidth="1"/>
    <col min="15867" max="15867" width="82" style="23" customWidth="1"/>
    <col min="15868" max="15869" width="0" style="23" hidden="1" customWidth="1"/>
    <col min="15870" max="15870" width="16.42578125" style="23" customWidth="1"/>
    <col min="15871" max="15871" width="14.7109375" style="23" customWidth="1"/>
    <col min="15872" max="15872" width="14.5703125" style="23" customWidth="1"/>
    <col min="15873" max="16121" width="9.140625" style="23"/>
    <col min="16122" max="16122" width="29.28515625" style="23" customWidth="1"/>
    <col min="16123" max="16123" width="82" style="23" customWidth="1"/>
    <col min="16124" max="16125" width="0" style="23" hidden="1" customWidth="1"/>
    <col min="16126" max="16126" width="16.42578125" style="23" customWidth="1"/>
    <col min="16127" max="16127" width="14.7109375" style="23" customWidth="1"/>
    <col min="16128" max="16128" width="14.5703125" style="23" customWidth="1"/>
    <col min="16129" max="16384" width="9.140625" style="23"/>
  </cols>
  <sheetData>
    <row r="1" spans="1:6" ht="15.75" x14ac:dyDescent="0.2">
      <c r="C1" s="24" t="s">
        <v>599</v>
      </c>
    </row>
    <row r="2" spans="1:6" ht="15.75" x14ac:dyDescent="0.2">
      <c r="A2" s="25"/>
      <c r="C2" s="2" t="s">
        <v>456</v>
      </c>
    </row>
    <row r="3" spans="1:6" ht="15.75" x14ac:dyDescent="0.2">
      <c r="C3" s="3" t="s">
        <v>457</v>
      </c>
    </row>
    <row r="4" spans="1:6" ht="15.75" x14ac:dyDescent="0.2">
      <c r="C4" s="3" t="s">
        <v>915</v>
      </c>
      <c r="E4" s="3"/>
      <c r="F4" s="3"/>
    </row>
    <row r="5" spans="1:6" x14ac:dyDescent="0.2">
      <c r="C5" s="26"/>
    </row>
    <row r="6" spans="1:6" ht="15.75" x14ac:dyDescent="0.2">
      <c r="B6" s="27"/>
    </row>
    <row r="7" spans="1:6" ht="15.75" x14ac:dyDescent="0.2">
      <c r="A7" s="205" t="s">
        <v>698</v>
      </c>
      <c r="B7" s="205"/>
      <c r="C7" s="205"/>
      <c r="D7" s="205"/>
      <c r="E7" s="205"/>
    </row>
    <row r="8" spans="1:6" ht="18.75" x14ac:dyDescent="0.2">
      <c r="A8" s="206"/>
      <c r="B8" s="206"/>
      <c r="C8" s="28"/>
      <c r="D8" s="28"/>
      <c r="E8" s="28"/>
    </row>
    <row r="9" spans="1:6" ht="21" customHeight="1" x14ac:dyDescent="0.25">
      <c r="A9" s="29"/>
      <c r="B9" s="29"/>
      <c r="C9" s="93"/>
      <c r="D9" s="30"/>
      <c r="E9" s="106" t="s">
        <v>586</v>
      </c>
    </row>
    <row r="10" spans="1:6" ht="31.5" x14ac:dyDescent="0.2">
      <c r="A10" s="139" t="s">
        <v>587</v>
      </c>
      <c r="B10" s="140" t="s">
        <v>588</v>
      </c>
      <c r="C10" s="113" t="s">
        <v>589</v>
      </c>
      <c r="D10" s="113" t="s">
        <v>598</v>
      </c>
      <c r="E10" s="113" t="s">
        <v>699</v>
      </c>
    </row>
    <row r="11" spans="1:6" ht="15.75" x14ac:dyDescent="0.2">
      <c r="A11" s="140">
        <v>1</v>
      </c>
      <c r="B11" s="140">
        <v>2</v>
      </c>
      <c r="C11" s="140">
        <v>3</v>
      </c>
      <c r="D11" s="140">
        <v>4</v>
      </c>
      <c r="E11" s="140">
        <v>5</v>
      </c>
    </row>
    <row r="12" spans="1:6" ht="18.75" x14ac:dyDescent="0.2">
      <c r="A12" s="31"/>
      <c r="B12" s="32"/>
      <c r="C12" s="33"/>
      <c r="D12" s="33"/>
      <c r="E12" s="33"/>
    </row>
    <row r="13" spans="1:6" ht="18.75" x14ac:dyDescent="0.3">
      <c r="A13" s="141" t="s">
        <v>590</v>
      </c>
      <c r="B13" s="142" t="s">
        <v>591</v>
      </c>
      <c r="C13" s="143">
        <v>4688863.5</v>
      </c>
      <c r="D13" s="143">
        <v>3584485</v>
      </c>
      <c r="E13" s="143">
        <v>3537167.2</v>
      </c>
      <c r="F13" s="34"/>
    </row>
    <row r="14" spans="1:6" ht="15.75" x14ac:dyDescent="0.25">
      <c r="A14" s="141"/>
      <c r="B14" s="142"/>
      <c r="C14" s="143"/>
      <c r="D14" s="143"/>
      <c r="E14" s="143"/>
    </row>
    <row r="15" spans="1:6" ht="15.75" x14ac:dyDescent="0.25">
      <c r="A15" s="144"/>
      <c r="B15" s="145"/>
      <c r="C15" s="146"/>
      <c r="D15" s="147"/>
      <c r="E15" s="148"/>
    </row>
    <row r="16" spans="1:6" ht="15.75" x14ac:dyDescent="0.25">
      <c r="A16" s="149" t="s">
        <v>592</v>
      </c>
      <c r="B16" s="150" t="s">
        <v>593</v>
      </c>
      <c r="C16" s="151">
        <v>4784940.3068832438</v>
      </c>
      <c r="D16" s="143">
        <v>3584485.0336240544</v>
      </c>
      <c r="E16" s="152">
        <v>3537167.1593348645</v>
      </c>
      <c r="F16" s="35"/>
    </row>
    <row r="17" spans="1:5" ht="15.75" x14ac:dyDescent="0.25">
      <c r="A17" s="153"/>
      <c r="B17" s="154"/>
      <c r="C17" s="155"/>
      <c r="D17" s="156"/>
      <c r="E17" s="157"/>
    </row>
    <row r="18" spans="1:5" ht="12.75" customHeight="1" x14ac:dyDescent="0.2">
      <c r="A18" s="207"/>
      <c r="B18" s="209" t="s">
        <v>594</v>
      </c>
      <c r="C18" s="210">
        <f>C16-C13</f>
        <v>96076.806883243844</v>
      </c>
      <c r="D18" s="210">
        <f t="shared" ref="D18:E18" si="0">D13-D16</f>
        <v>-3.3624054398387671E-2</v>
      </c>
      <c r="E18" s="210">
        <f t="shared" si="0"/>
        <v>4.0665135718882084E-2</v>
      </c>
    </row>
    <row r="19" spans="1:5" ht="24" customHeight="1" x14ac:dyDescent="0.2">
      <c r="A19" s="208"/>
      <c r="B19" s="209"/>
      <c r="C19" s="211"/>
      <c r="D19" s="211"/>
      <c r="E19" s="211"/>
    </row>
    <row r="21" spans="1:5" ht="15" hidden="1" x14ac:dyDescent="0.2">
      <c r="B21" s="36" t="s">
        <v>595</v>
      </c>
      <c r="C21" s="37">
        <v>3285092.5</v>
      </c>
      <c r="D21" s="37">
        <v>3215056.5</v>
      </c>
      <c r="E21" s="37">
        <v>3018558.8</v>
      </c>
    </row>
    <row r="22" spans="1:5" ht="15" hidden="1" x14ac:dyDescent="0.2">
      <c r="B22" s="36" t="s">
        <v>596</v>
      </c>
      <c r="C22" s="38">
        <v>3327092.5000000005</v>
      </c>
      <c r="D22" s="38">
        <v>3215056.5024999999</v>
      </c>
      <c r="E22" s="38">
        <v>3018558.8000000007</v>
      </c>
    </row>
    <row r="23" spans="1:5" ht="15" hidden="1" x14ac:dyDescent="0.2">
      <c r="B23" s="36" t="s">
        <v>597</v>
      </c>
      <c r="C23" s="38">
        <f>C21-C22</f>
        <v>-42000.000000000466</v>
      </c>
      <c r="D23" s="38">
        <f t="shared" ref="D23:E23" si="1">D21-D22</f>
        <v>-2.4999999441206455E-3</v>
      </c>
      <c r="E23" s="38">
        <f t="shared" si="1"/>
        <v>0</v>
      </c>
    </row>
    <row r="24" spans="1:5" hidden="1" x14ac:dyDescent="0.2"/>
    <row r="25" spans="1:5" hidden="1" x14ac:dyDescent="0.2"/>
    <row r="26" spans="1:5" ht="17.25" customHeight="1" x14ac:dyDescent="0.25">
      <c r="C26" s="40"/>
      <c r="D26" s="41"/>
      <c r="E26" s="39"/>
    </row>
    <row r="27" spans="1:5" x14ac:dyDescent="0.2">
      <c r="C27" s="38"/>
    </row>
  </sheetData>
  <mergeCells count="7">
    <mergeCell ref="A7:E7"/>
    <mergeCell ref="A8:B8"/>
    <mergeCell ref="A18:A19"/>
    <mergeCell ref="B18:B19"/>
    <mergeCell ref="C18:C19"/>
    <mergeCell ref="D18:D19"/>
    <mergeCell ref="E18:E19"/>
  </mergeCells>
  <pageMargins left="0.39370078740157483" right="0.39370078740157483" top="0.98425196850393704" bottom="0.3937007874015748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zoomScale="90" zoomScaleNormal="90" workbookViewId="0">
      <selection activeCell="A14" sqref="A14"/>
    </sheetView>
  </sheetViews>
  <sheetFormatPr defaultRowHeight="15.75" x14ac:dyDescent="0.2"/>
  <cols>
    <col min="1" max="1" width="118.42578125" style="3" customWidth="1"/>
    <col min="2" max="2" width="17.7109375" style="3" customWidth="1"/>
    <col min="3" max="3" width="17.42578125" style="3" customWidth="1"/>
    <col min="4" max="4" width="16.5703125" style="3" customWidth="1"/>
    <col min="5" max="16384" width="9.140625" style="3"/>
  </cols>
  <sheetData>
    <row r="1" spans="1:4" x14ac:dyDescent="0.2">
      <c r="A1" s="81"/>
      <c r="B1" s="24" t="s">
        <v>669</v>
      </c>
      <c r="C1" s="24"/>
      <c r="D1" s="24"/>
    </row>
    <row r="2" spans="1:4" x14ac:dyDescent="0.2">
      <c r="A2" s="81"/>
      <c r="B2" s="2" t="s">
        <v>456</v>
      </c>
    </row>
    <row r="3" spans="1:4" x14ac:dyDescent="0.2">
      <c r="A3" s="81"/>
      <c r="B3" s="3" t="s">
        <v>457</v>
      </c>
    </row>
    <row r="4" spans="1:4" x14ac:dyDescent="0.2">
      <c r="A4" s="81"/>
      <c r="B4" s="3" t="s">
        <v>915</v>
      </c>
    </row>
    <row r="5" spans="1:4" x14ac:dyDescent="0.2">
      <c r="A5" s="81"/>
    </row>
    <row r="6" spans="1:4" ht="36" customHeight="1" x14ac:dyDescent="0.2">
      <c r="A6" s="192" t="s">
        <v>710</v>
      </c>
      <c r="B6" s="192"/>
      <c r="C6" s="192"/>
      <c r="D6" s="192"/>
    </row>
    <row r="7" spans="1:4" ht="21" customHeight="1" x14ac:dyDescent="0.2">
      <c r="A7" s="82"/>
      <c r="B7" s="82"/>
      <c r="C7" s="82"/>
      <c r="D7" s="82"/>
    </row>
    <row r="8" spans="1:4" ht="21.75" customHeight="1" x14ac:dyDescent="0.2">
      <c r="A8" s="82"/>
      <c r="B8" s="83"/>
      <c r="C8" s="82"/>
      <c r="D8" s="80" t="s">
        <v>586</v>
      </c>
    </row>
    <row r="9" spans="1:4" ht="32.25" customHeight="1" x14ac:dyDescent="0.2">
      <c r="A9" s="84" t="s">
        <v>670</v>
      </c>
      <c r="B9" s="175" t="s">
        <v>671</v>
      </c>
      <c r="C9" s="175" t="s">
        <v>708</v>
      </c>
      <c r="D9" s="175" t="s">
        <v>709</v>
      </c>
    </row>
    <row r="10" spans="1:4" ht="18" customHeight="1" x14ac:dyDescent="0.2">
      <c r="A10" s="84">
        <v>1</v>
      </c>
      <c r="B10" s="85">
        <v>2</v>
      </c>
      <c r="C10" s="84" t="s">
        <v>465</v>
      </c>
      <c r="D10" s="84" t="s">
        <v>406</v>
      </c>
    </row>
    <row r="11" spans="1:4" x14ac:dyDescent="0.2">
      <c r="A11" s="21" t="s">
        <v>672</v>
      </c>
      <c r="B11" s="86">
        <f>SUM(B12:B14)</f>
        <v>183415.5</v>
      </c>
      <c r="C11" s="86">
        <f t="shared" ref="C11:D11" si="0">SUM(C12:C14)</f>
        <v>154670.29999999999</v>
      </c>
      <c r="D11" s="86">
        <f t="shared" si="0"/>
        <v>103824.1</v>
      </c>
    </row>
    <row r="12" spans="1:4" ht="31.5" x14ac:dyDescent="0.2">
      <c r="A12" s="87" t="s">
        <v>673</v>
      </c>
      <c r="B12" s="7">
        <v>148278.79999999999</v>
      </c>
      <c r="C12" s="7">
        <v>154670.29999999999</v>
      </c>
      <c r="D12" s="7">
        <v>103824.1</v>
      </c>
    </row>
    <row r="13" spans="1:4" ht="31.5" x14ac:dyDescent="0.2">
      <c r="A13" s="87" t="s">
        <v>674</v>
      </c>
      <c r="B13" s="7">
        <v>31874.6</v>
      </c>
      <c r="C13" s="7"/>
      <c r="D13" s="88"/>
    </row>
    <row r="14" spans="1:4" ht="24" customHeight="1" x14ac:dyDescent="0.25">
      <c r="A14" s="110" t="s">
        <v>872</v>
      </c>
      <c r="B14" s="7">
        <v>3262.1</v>
      </c>
      <c r="C14" s="7"/>
      <c r="D14" s="88"/>
    </row>
    <row r="15" spans="1:4" ht="18" customHeight="1" x14ac:dyDescent="0.2">
      <c r="A15" s="21" t="s">
        <v>675</v>
      </c>
      <c r="B15" s="89">
        <f>SUM(B16:B17)</f>
        <v>4702.7</v>
      </c>
      <c r="C15" s="89">
        <f t="shared" ref="C15:D15" si="1">SUM(C16:C17)</f>
        <v>4872.9000000000005</v>
      </c>
      <c r="D15" s="89">
        <f t="shared" si="1"/>
        <v>4872.9000000000005</v>
      </c>
    </row>
    <row r="16" spans="1:4" ht="31.5" x14ac:dyDescent="0.2">
      <c r="A16" s="90" t="s">
        <v>47</v>
      </c>
      <c r="B16" s="7">
        <v>4.5</v>
      </c>
      <c r="C16" s="7">
        <v>4.0999999999999996</v>
      </c>
      <c r="D16" s="7">
        <v>4.0999999999999996</v>
      </c>
    </row>
    <row r="17" spans="1:6" ht="21" customHeight="1" x14ac:dyDescent="0.2">
      <c r="A17" s="90" t="s">
        <v>84</v>
      </c>
      <c r="B17" s="7">
        <v>4698.2</v>
      </c>
      <c r="C17" s="7">
        <v>4868.8</v>
      </c>
      <c r="D17" s="7">
        <v>4868.8</v>
      </c>
    </row>
    <row r="18" spans="1:6" ht="24" customHeight="1" x14ac:dyDescent="0.2">
      <c r="A18" s="21" t="s">
        <v>676</v>
      </c>
      <c r="B18" s="86">
        <f>SUM(B19:B34)</f>
        <v>1338486.8000000003</v>
      </c>
      <c r="C18" s="86">
        <f>SUM(C19:C34)</f>
        <v>1341517</v>
      </c>
      <c r="D18" s="86">
        <f>SUM(D19:D34)</f>
        <v>1332516.7</v>
      </c>
    </row>
    <row r="19" spans="1:6" ht="31.5" x14ac:dyDescent="0.2">
      <c r="A19" s="90" t="s">
        <v>677</v>
      </c>
      <c r="B19" s="7">
        <v>1277853.6000000001</v>
      </c>
      <c r="C19" s="7">
        <v>1294911.2</v>
      </c>
      <c r="D19" s="7">
        <v>1286089.8999999999</v>
      </c>
    </row>
    <row r="20" spans="1:6" ht="24" customHeight="1" x14ac:dyDescent="0.2">
      <c r="A20" s="90" t="s">
        <v>433</v>
      </c>
      <c r="B20" s="7">
        <v>5584.5</v>
      </c>
      <c r="C20" s="7">
        <v>5775.4</v>
      </c>
      <c r="D20" s="7">
        <v>5775.4</v>
      </c>
    </row>
    <row r="21" spans="1:6" ht="31.5" x14ac:dyDescent="0.2">
      <c r="A21" s="87" t="s">
        <v>678</v>
      </c>
      <c r="B21" s="7">
        <v>520.1</v>
      </c>
      <c r="C21" s="7">
        <v>583.5</v>
      </c>
      <c r="D21" s="7">
        <v>513</v>
      </c>
    </row>
    <row r="22" spans="1:6" ht="31.5" x14ac:dyDescent="0.25">
      <c r="A22" s="170" t="s">
        <v>744</v>
      </c>
      <c r="B22" s="171">
        <v>16565.5</v>
      </c>
      <c r="C22" s="171"/>
      <c r="D22" s="171"/>
      <c r="E22" s="172"/>
      <c r="F22" s="172"/>
    </row>
    <row r="23" spans="1:6" ht="45.75" customHeight="1" x14ac:dyDescent="0.2">
      <c r="A23" s="90" t="s">
        <v>29</v>
      </c>
      <c r="B23" s="7">
        <v>314.60000000000002</v>
      </c>
      <c r="C23" s="7">
        <v>325.60000000000002</v>
      </c>
      <c r="D23" s="7">
        <v>217.1</v>
      </c>
    </row>
    <row r="24" spans="1:6" ht="21" customHeight="1" x14ac:dyDescent="0.25">
      <c r="A24" s="170" t="s">
        <v>712</v>
      </c>
      <c r="B24" s="171">
        <v>28049</v>
      </c>
      <c r="C24" s="171">
        <v>30244.1</v>
      </c>
      <c r="D24" s="171">
        <v>30244.1</v>
      </c>
      <c r="E24" s="172"/>
    </row>
    <row r="25" spans="1:6" ht="47.25" x14ac:dyDescent="0.2">
      <c r="A25" s="90" t="s">
        <v>333</v>
      </c>
      <c r="B25" s="7">
        <v>5035.2</v>
      </c>
      <c r="C25" s="7">
        <v>5035.2</v>
      </c>
      <c r="D25" s="7">
        <v>5035.2</v>
      </c>
    </row>
    <row r="26" spans="1:6" ht="31.5" x14ac:dyDescent="0.2">
      <c r="A26" s="90" t="s">
        <v>45</v>
      </c>
      <c r="B26" s="7">
        <v>0.6</v>
      </c>
      <c r="C26" s="7">
        <v>0.6</v>
      </c>
      <c r="D26" s="7">
        <v>0.6</v>
      </c>
    </row>
    <row r="27" spans="1:6" ht="31.5" x14ac:dyDescent="0.2">
      <c r="A27" s="90" t="s">
        <v>679</v>
      </c>
      <c r="B27" s="7">
        <v>1130.3</v>
      </c>
      <c r="C27" s="7">
        <v>1167.2</v>
      </c>
      <c r="D27" s="7">
        <v>1167.2</v>
      </c>
    </row>
    <row r="28" spans="1:6" x14ac:dyDescent="0.2">
      <c r="A28" s="90" t="s">
        <v>41</v>
      </c>
      <c r="B28" s="7">
        <v>154.5</v>
      </c>
      <c r="C28" s="7">
        <v>154.5</v>
      </c>
      <c r="D28" s="7">
        <v>154.5</v>
      </c>
    </row>
    <row r="29" spans="1:6" x14ac:dyDescent="0.2">
      <c r="A29" s="90" t="s">
        <v>43</v>
      </c>
      <c r="B29" s="7">
        <v>418.8</v>
      </c>
      <c r="C29" s="7">
        <v>433.4</v>
      </c>
      <c r="D29" s="7">
        <v>433.4</v>
      </c>
    </row>
    <row r="30" spans="1:6" ht="31.5" x14ac:dyDescent="0.2">
      <c r="A30" s="90" t="s">
        <v>398</v>
      </c>
      <c r="B30" s="7">
        <v>116</v>
      </c>
      <c r="C30" s="7">
        <v>120.1</v>
      </c>
      <c r="D30" s="7">
        <v>120.1</v>
      </c>
    </row>
    <row r="31" spans="1:6" ht="18.75" customHeight="1" x14ac:dyDescent="0.2">
      <c r="A31" s="90" t="s">
        <v>116</v>
      </c>
      <c r="B31" s="7">
        <v>2123.5</v>
      </c>
      <c r="C31" s="7">
        <v>2123.5</v>
      </c>
      <c r="D31" s="7">
        <v>2123.5</v>
      </c>
    </row>
    <row r="32" spans="1:6" ht="31.5" x14ac:dyDescent="0.2">
      <c r="A32" s="90" t="s">
        <v>118</v>
      </c>
      <c r="B32" s="7">
        <v>83.9</v>
      </c>
      <c r="C32" s="7">
        <v>86.9</v>
      </c>
      <c r="D32" s="7">
        <v>86.9</v>
      </c>
    </row>
    <row r="33" spans="1:6" ht="33.75" customHeight="1" x14ac:dyDescent="0.2">
      <c r="A33" s="11" t="s">
        <v>600</v>
      </c>
      <c r="B33" s="7">
        <v>517</v>
      </c>
      <c r="C33" s="7">
        <v>535.29999999999995</v>
      </c>
      <c r="D33" s="7">
        <v>535.29999999999995</v>
      </c>
    </row>
    <row r="34" spans="1:6" ht="35.25" customHeight="1" x14ac:dyDescent="0.25">
      <c r="A34" s="111" t="s">
        <v>488</v>
      </c>
      <c r="B34" s="7">
        <v>19.7</v>
      </c>
      <c r="C34" s="7">
        <v>20.5</v>
      </c>
      <c r="D34" s="7">
        <v>20.5</v>
      </c>
    </row>
    <row r="35" spans="1:6" ht="23.25" customHeight="1" x14ac:dyDescent="0.2">
      <c r="A35" s="21" t="s">
        <v>680</v>
      </c>
      <c r="B35" s="86">
        <f>SUM(B36:B65)</f>
        <v>1475369.2158799996</v>
      </c>
      <c r="C35" s="86">
        <f>SUM(C36:C65)</f>
        <v>311900.68245999998</v>
      </c>
      <c r="D35" s="86">
        <f>SUM(D36:D65)</f>
        <v>274650</v>
      </c>
    </row>
    <row r="36" spans="1:6" ht="36" customHeight="1" x14ac:dyDescent="0.2">
      <c r="A36" s="90" t="s">
        <v>310</v>
      </c>
      <c r="B36" s="7">
        <v>51567</v>
      </c>
      <c r="C36" s="7">
        <v>51567</v>
      </c>
      <c r="D36" s="7">
        <v>51567</v>
      </c>
    </row>
    <row r="37" spans="1:6" ht="31.5" x14ac:dyDescent="0.2">
      <c r="A37" s="90" t="s">
        <v>312</v>
      </c>
      <c r="B37" s="7">
        <v>103553.7</v>
      </c>
      <c r="C37" s="7">
        <v>93266.2</v>
      </c>
      <c r="D37" s="7">
        <v>91523.7</v>
      </c>
    </row>
    <row r="38" spans="1:6" ht="81" customHeight="1" x14ac:dyDescent="0.2">
      <c r="A38" s="90" t="s">
        <v>681</v>
      </c>
      <c r="B38" s="7">
        <v>6799.9</v>
      </c>
      <c r="C38" s="7">
        <v>6872.8</v>
      </c>
      <c r="D38" s="7">
        <v>6775.5</v>
      </c>
    </row>
    <row r="39" spans="1:6" ht="22.5" customHeight="1" x14ac:dyDescent="0.2">
      <c r="A39" s="90" t="s">
        <v>574</v>
      </c>
      <c r="B39" s="17">
        <v>1050</v>
      </c>
      <c r="C39" s="17">
        <v>0</v>
      </c>
      <c r="D39" s="17">
        <v>0</v>
      </c>
    </row>
    <row r="40" spans="1:6" ht="31.5" x14ac:dyDescent="0.25">
      <c r="A40" s="111" t="s">
        <v>692</v>
      </c>
      <c r="B40" s="17">
        <v>1618.3</v>
      </c>
      <c r="C40" s="17">
        <v>1618.3</v>
      </c>
      <c r="D40" s="17">
        <v>1618.3</v>
      </c>
    </row>
    <row r="41" spans="1:6" ht="31.5" x14ac:dyDescent="0.2">
      <c r="A41" s="90" t="s">
        <v>682</v>
      </c>
      <c r="B41" s="7">
        <v>30000</v>
      </c>
      <c r="C41" s="7">
        <v>30000</v>
      </c>
      <c r="D41" s="7">
        <v>30000</v>
      </c>
    </row>
    <row r="42" spans="1:6" ht="33" customHeight="1" x14ac:dyDescent="0.2">
      <c r="A42" s="173" t="s">
        <v>713</v>
      </c>
      <c r="B42" s="171">
        <v>4140.3999999999996</v>
      </c>
      <c r="C42" s="171"/>
      <c r="D42" s="171"/>
      <c r="E42" s="172"/>
      <c r="F42" s="172"/>
    </row>
    <row r="43" spans="1:6" ht="20.25" customHeight="1" x14ac:dyDescent="0.2">
      <c r="A43" s="90" t="s">
        <v>683</v>
      </c>
      <c r="B43" s="7">
        <v>344.9</v>
      </c>
      <c r="C43" s="7">
        <v>344.9</v>
      </c>
      <c r="D43" s="7">
        <v>344.9</v>
      </c>
    </row>
    <row r="44" spans="1:6" ht="20.25" customHeight="1" x14ac:dyDescent="0.2">
      <c r="A44" s="90" t="s">
        <v>873</v>
      </c>
      <c r="B44" s="7">
        <v>13488.540800000001</v>
      </c>
      <c r="C44" s="7"/>
      <c r="D44" s="7"/>
    </row>
    <row r="45" spans="1:6" ht="20.25" customHeight="1" x14ac:dyDescent="0.2">
      <c r="A45" s="90" t="s">
        <v>874</v>
      </c>
      <c r="B45" s="7">
        <v>3741.4629300000001</v>
      </c>
      <c r="C45" s="7"/>
      <c r="D45" s="7"/>
    </row>
    <row r="46" spans="1:6" ht="31.5" x14ac:dyDescent="0.2">
      <c r="A46" s="90" t="s">
        <v>684</v>
      </c>
      <c r="B46" s="7">
        <v>1807.5</v>
      </c>
      <c r="C46" s="7">
        <v>8287</v>
      </c>
      <c r="D46" s="7">
        <v>14929.1</v>
      </c>
    </row>
    <row r="47" spans="1:6" ht="34.5" customHeight="1" x14ac:dyDescent="0.2">
      <c r="A47" s="90" t="s">
        <v>691</v>
      </c>
      <c r="B47" s="7">
        <v>763659.2</v>
      </c>
      <c r="C47" s="7"/>
      <c r="D47" s="7"/>
    </row>
    <row r="48" spans="1:6" ht="22.5" customHeight="1" x14ac:dyDescent="0.2">
      <c r="A48" s="90" t="s">
        <v>685</v>
      </c>
      <c r="B48" s="7">
        <v>49283.281690000003</v>
      </c>
      <c r="C48" s="7"/>
      <c r="D48" s="7"/>
    </row>
    <row r="49" spans="1:5" ht="21" customHeight="1" x14ac:dyDescent="0.2">
      <c r="A49" s="90" t="s">
        <v>686</v>
      </c>
      <c r="B49" s="7">
        <v>22635.33122</v>
      </c>
      <c r="C49" s="7"/>
      <c r="D49" s="17"/>
    </row>
    <row r="50" spans="1:5" ht="33.75" customHeight="1" x14ac:dyDescent="0.2">
      <c r="A50" s="19" t="s">
        <v>875</v>
      </c>
      <c r="B50" s="7">
        <v>11534.2</v>
      </c>
      <c r="C50" s="7">
        <v>11449.3</v>
      </c>
      <c r="D50" s="17">
        <v>11449.3</v>
      </c>
    </row>
    <row r="51" spans="1:5" ht="18.75" customHeight="1" x14ac:dyDescent="0.2">
      <c r="A51" s="90" t="s">
        <v>876</v>
      </c>
      <c r="B51" s="7">
        <v>30203.7</v>
      </c>
      <c r="C51" s="7">
        <v>0</v>
      </c>
      <c r="D51" s="7">
        <v>0</v>
      </c>
    </row>
    <row r="52" spans="1:5" ht="22.5" customHeight="1" x14ac:dyDescent="0.25">
      <c r="A52" s="90" t="s">
        <v>877</v>
      </c>
      <c r="B52" s="7">
        <v>37095.65</v>
      </c>
      <c r="C52" s="7">
        <v>0</v>
      </c>
      <c r="D52" s="7">
        <v>0</v>
      </c>
      <c r="E52" s="112"/>
    </row>
    <row r="53" spans="1:5" ht="34.5" customHeight="1" x14ac:dyDescent="0.2">
      <c r="A53" s="173" t="s">
        <v>885</v>
      </c>
      <c r="B53" s="171">
        <v>166847</v>
      </c>
      <c r="C53" s="171">
        <v>0</v>
      </c>
      <c r="D53" s="171">
        <v>0</v>
      </c>
      <c r="E53" s="172"/>
    </row>
    <row r="54" spans="1:5" ht="33.75" customHeight="1" x14ac:dyDescent="0.2">
      <c r="A54" s="90" t="s">
        <v>687</v>
      </c>
      <c r="B54" s="7">
        <v>67726</v>
      </c>
      <c r="C54" s="7">
        <v>66442.2</v>
      </c>
      <c r="D54" s="7">
        <v>66442.2</v>
      </c>
    </row>
    <row r="55" spans="1:5" ht="65.25" customHeight="1" x14ac:dyDescent="0.2">
      <c r="A55" s="90" t="s">
        <v>605</v>
      </c>
      <c r="B55" s="7">
        <v>11883.712</v>
      </c>
      <c r="C55" s="7">
        <v>11883.712</v>
      </c>
      <c r="D55" s="7"/>
    </row>
    <row r="56" spans="1:5" ht="21.75" customHeight="1" x14ac:dyDescent="0.2">
      <c r="A56" s="90" t="s">
        <v>688</v>
      </c>
      <c r="B56" s="7">
        <v>42000</v>
      </c>
      <c r="C56" s="7"/>
      <c r="D56" s="7"/>
    </row>
    <row r="57" spans="1:5" ht="23.25" customHeight="1" x14ac:dyDescent="0.2">
      <c r="A57" s="90" t="s">
        <v>878</v>
      </c>
      <c r="B57" s="7">
        <v>18050</v>
      </c>
      <c r="C57" s="7"/>
      <c r="D57" s="7"/>
    </row>
    <row r="58" spans="1:5" ht="24" customHeight="1" x14ac:dyDescent="0.2">
      <c r="A58" s="90" t="s">
        <v>879</v>
      </c>
      <c r="B58" s="7">
        <v>1077.0102999999999</v>
      </c>
      <c r="C58" s="7"/>
      <c r="D58" s="7"/>
    </row>
    <row r="59" spans="1:5" ht="24.75" customHeight="1" x14ac:dyDescent="0.2">
      <c r="A59" s="90" t="s">
        <v>880</v>
      </c>
      <c r="B59" s="7"/>
      <c r="C59" s="7">
        <v>5999.7945</v>
      </c>
      <c r="D59" s="7"/>
    </row>
    <row r="60" spans="1:5" ht="23.25" customHeight="1" x14ac:dyDescent="0.2">
      <c r="A60" s="176" t="s">
        <v>881</v>
      </c>
      <c r="B60" s="7"/>
      <c r="C60" s="7">
        <v>19999.999800000001</v>
      </c>
      <c r="D60" s="7"/>
    </row>
    <row r="61" spans="1:5" ht="23.25" customHeight="1" x14ac:dyDescent="0.2">
      <c r="A61" s="90" t="s">
        <v>882</v>
      </c>
      <c r="B61" s="7"/>
      <c r="C61" s="7">
        <v>4169.4761600000002</v>
      </c>
      <c r="D61" s="7"/>
    </row>
    <row r="62" spans="1:5" ht="26.25" customHeight="1" x14ac:dyDescent="0.2">
      <c r="A62" s="173" t="s">
        <v>883</v>
      </c>
      <c r="B62" s="174">
        <v>802.4</v>
      </c>
      <c r="C62" s="174"/>
      <c r="D62" s="174"/>
      <c r="E62" s="172"/>
    </row>
    <row r="63" spans="1:5" ht="24.75" customHeight="1" x14ac:dyDescent="0.2">
      <c r="A63" s="176" t="s">
        <v>690</v>
      </c>
      <c r="B63" s="17">
        <v>6874.94967</v>
      </c>
      <c r="C63" s="17"/>
      <c r="D63" s="17"/>
    </row>
    <row r="64" spans="1:5" ht="30.75" customHeight="1" x14ac:dyDescent="0.2">
      <c r="A64" s="90" t="s">
        <v>689</v>
      </c>
      <c r="B64" s="17">
        <v>8603.9542700000002</v>
      </c>
      <c r="C64" s="17"/>
      <c r="D64" s="17"/>
    </row>
    <row r="65" spans="1:4" ht="31.5" x14ac:dyDescent="0.2">
      <c r="A65" s="19" t="s">
        <v>884</v>
      </c>
      <c r="B65" s="17">
        <v>18981.123</v>
      </c>
      <c r="C65" s="17"/>
      <c r="D65" s="17"/>
    </row>
    <row r="66" spans="1:4" ht="24.75" customHeight="1" x14ac:dyDescent="0.2">
      <c r="A66" s="21" t="s">
        <v>693</v>
      </c>
      <c r="B66" s="91">
        <f>B15+B18+B35+B11</f>
        <v>3001974.21588</v>
      </c>
      <c r="C66" s="91">
        <f>C15+C18+C35+C11</f>
        <v>1812960.88246</v>
      </c>
      <c r="D66" s="91">
        <f>D15+D18+D35+D11</f>
        <v>1715863.7</v>
      </c>
    </row>
    <row r="67" spans="1:4" x14ac:dyDescent="0.2">
      <c r="C67" s="92"/>
    </row>
  </sheetData>
  <mergeCells count="1">
    <mergeCell ref="A6:D6"/>
  </mergeCells>
  <pageMargins left="0.39370078740157483" right="0.39370078740157483" top="0.98425196850393704" bottom="0.39370078740157483" header="0.31496062992125984" footer="0.31496062992125984"/>
  <pageSetup paperSize="9" scale="83" fitToHeight="0" orientation="landscape" r:id="rId1"/>
  <headerFooter differentFirst="1">
    <oddHeader xml:space="preserve">&amp;C&amp;P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workbookViewId="0">
      <selection activeCell="D16" sqref="D16"/>
    </sheetView>
  </sheetViews>
  <sheetFormatPr defaultRowHeight="12.75" x14ac:dyDescent="0.2"/>
  <cols>
    <col min="2" max="2" width="69.85546875" customWidth="1"/>
    <col min="3" max="3" width="17.7109375" customWidth="1"/>
    <col min="4" max="4" width="13.85546875" customWidth="1"/>
    <col min="5" max="5" width="13.140625" customWidth="1"/>
    <col min="258" max="258" width="69.85546875" customWidth="1"/>
    <col min="259" max="260" width="13.85546875" customWidth="1"/>
    <col min="261" max="261" width="13.140625" customWidth="1"/>
    <col min="514" max="514" width="69.85546875" customWidth="1"/>
    <col min="515" max="516" width="13.85546875" customWidth="1"/>
    <col min="517" max="517" width="13.140625" customWidth="1"/>
    <col min="770" max="770" width="69.85546875" customWidth="1"/>
    <col min="771" max="772" width="13.85546875" customWidth="1"/>
    <col min="773" max="773" width="13.140625" customWidth="1"/>
    <col min="1026" max="1026" width="69.85546875" customWidth="1"/>
    <col min="1027" max="1028" width="13.85546875" customWidth="1"/>
    <col min="1029" max="1029" width="13.140625" customWidth="1"/>
    <col min="1282" max="1282" width="69.85546875" customWidth="1"/>
    <col min="1283" max="1284" width="13.85546875" customWidth="1"/>
    <col min="1285" max="1285" width="13.140625" customWidth="1"/>
    <col min="1538" max="1538" width="69.85546875" customWidth="1"/>
    <col min="1539" max="1540" width="13.85546875" customWidth="1"/>
    <col min="1541" max="1541" width="13.140625" customWidth="1"/>
    <col min="1794" max="1794" width="69.85546875" customWidth="1"/>
    <col min="1795" max="1796" width="13.85546875" customWidth="1"/>
    <col min="1797" max="1797" width="13.140625" customWidth="1"/>
    <col min="2050" max="2050" width="69.85546875" customWidth="1"/>
    <col min="2051" max="2052" width="13.85546875" customWidth="1"/>
    <col min="2053" max="2053" width="13.140625" customWidth="1"/>
    <col min="2306" max="2306" width="69.85546875" customWidth="1"/>
    <col min="2307" max="2308" width="13.85546875" customWidth="1"/>
    <col min="2309" max="2309" width="13.140625" customWidth="1"/>
    <col min="2562" max="2562" width="69.85546875" customWidth="1"/>
    <col min="2563" max="2564" width="13.85546875" customWidth="1"/>
    <col min="2565" max="2565" width="13.140625" customWidth="1"/>
    <col min="2818" max="2818" width="69.85546875" customWidth="1"/>
    <col min="2819" max="2820" width="13.85546875" customWidth="1"/>
    <col min="2821" max="2821" width="13.140625" customWidth="1"/>
    <col min="3074" max="3074" width="69.85546875" customWidth="1"/>
    <col min="3075" max="3076" width="13.85546875" customWidth="1"/>
    <col min="3077" max="3077" width="13.140625" customWidth="1"/>
    <col min="3330" max="3330" width="69.85546875" customWidth="1"/>
    <col min="3331" max="3332" width="13.85546875" customWidth="1"/>
    <col min="3333" max="3333" width="13.140625" customWidth="1"/>
    <col min="3586" max="3586" width="69.85546875" customWidth="1"/>
    <col min="3587" max="3588" width="13.85546875" customWidth="1"/>
    <col min="3589" max="3589" width="13.140625" customWidth="1"/>
    <col min="3842" max="3842" width="69.85546875" customWidth="1"/>
    <col min="3843" max="3844" width="13.85546875" customWidth="1"/>
    <col min="3845" max="3845" width="13.140625" customWidth="1"/>
    <col min="4098" max="4098" width="69.85546875" customWidth="1"/>
    <col min="4099" max="4100" width="13.85546875" customWidth="1"/>
    <col min="4101" max="4101" width="13.140625" customWidth="1"/>
    <col min="4354" max="4354" width="69.85546875" customWidth="1"/>
    <col min="4355" max="4356" width="13.85546875" customWidth="1"/>
    <col min="4357" max="4357" width="13.140625" customWidth="1"/>
    <col min="4610" max="4610" width="69.85546875" customWidth="1"/>
    <col min="4611" max="4612" width="13.85546875" customWidth="1"/>
    <col min="4613" max="4613" width="13.140625" customWidth="1"/>
    <col min="4866" max="4866" width="69.85546875" customWidth="1"/>
    <col min="4867" max="4868" width="13.85546875" customWidth="1"/>
    <col min="4869" max="4869" width="13.140625" customWidth="1"/>
    <col min="5122" max="5122" width="69.85546875" customWidth="1"/>
    <col min="5123" max="5124" width="13.85546875" customWidth="1"/>
    <col min="5125" max="5125" width="13.140625" customWidth="1"/>
    <col min="5378" max="5378" width="69.85546875" customWidth="1"/>
    <col min="5379" max="5380" width="13.85546875" customWidth="1"/>
    <col min="5381" max="5381" width="13.140625" customWidth="1"/>
    <col min="5634" max="5634" width="69.85546875" customWidth="1"/>
    <col min="5635" max="5636" width="13.85546875" customWidth="1"/>
    <col min="5637" max="5637" width="13.140625" customWidth="1"/>
    <col min="5890" max="5890" width="69.85546875" customWidth="1"/>
    <col min="5891" max="5892" width="13.85546875" customWidth="1"/>
    <col min="5893" max="5893" width="13.140625" customWidth="1"/>
    <col min="6146" max="6146" width="69.85546875" customWidth="1"/>
    <col min="6147" max="6148" width="13.85546875" customWidth="1"/>
    <col min="6149" max="6149" width="13.140625" customWidth="1"/>
    <col min="6402" max="6402" width="69.85546875" customWidth="1"/>
    <col min="6403" max="6404" width="13.85546875" customWidth="1"/>
    <col min="6405" max="6405" width="13.140625" customWidth="1"/>
    <col min="6658" max="6658" width="69.85546875" customWidth="1"/>
    <col min="6659" max="6660" width="13.85546875" customWidth="1"/>
    <col min="6661" max="6661" width="13.140625" customWidth="1"/>
    <col min="6914" max="6914" width="69.85546875" customWidth="1"/>
    <col min="6915" max="6916" width="13.85546875" customWidth="1"/>
    <col min="6917" max="6917" width="13.140625" customWidth="1"/>
    <col min="7170" max="7170" width="69.85546875" customWidth="1"/>
    <col min="7171" max="7172" width="13.85546875" customWidth="1"/>
    <col min="7173" max="7173" width="13.140625" customWidth="1"/>
    <col min="7426" max="7426" width="69.85546875" customWidth="1"/>
    <col min="7427" max="7428" width="13.85546875" customWidth="1"/>
    <col min="7429" max="7429" width="13.140625" customWidth="1"/>
    <col min="7682" max="7682" width="69.85546875" customWidth="1"/>
    <col min="7683" max="7684" width="13.85546875" customWidth="1"/>
    <col min="7685" max="7685" width="13.140625" customWidth="1"/>
    <col min="7938" max="7938" width="69.85546875" customWidth="1"/>
    <col min="7939" max="7940" width="13.85546875" customWidth="1"/>
    <col min="7941" max="7941" width="13.140625" customWidth="1"/>
    <col min="8194" max="8194" width="69.85546875" customWidth="1"/>
    <col min="8195" max="8196" width="13.85546875" customWidth="1"/>
    <col min="8197" max="8197" width="13.140625" customWidth="1"/>
    <col min="8450" max="8450" width="69.85546875" customWidth="1"/>
    <col min="8451" max="8452" width="13.85546875" customWidth="1"/>
    <col min="8453" max="8453" width="13.140625" customWidth="1"/>
    <col min="8706" max="8706" width="69.85546875" customWidth="1"/>
    <col min="8707" max="8708" width="13.85546875" customWidth="1"/>
    <col min="8709" max="8709" width="13.140625" customWidth="1"/>
    <col min="8962" max="8962" width="69.85546875" customWidth="1"/>
    <col min="8963" max="8964" width="13.85546875" customWidth="1"/>
    <col min="8965" max="8965" width="13.140625" customWidth="1"/>
    <col min="9218" max="9218" width="69.85546875" customWidth="1"/>
    <col min="9219" max="9220" width="13.85546875" customWidth="1"/>
    <col min="9221" max="9221" width="13.140625" customWidth="1"/>
    <col min="9474" max="9474" width="69.85546875" customWidth="1"/>
    <col min="9475" max="9476" width="13.85546875" customWidth="1"/>
    <col min="9477" max="9477" width="13.140625" customWidth="1"/>
    <col min="9730" max="9730" width="69.85546875" customWidth="1"/>
    <col min="9731" max="9732" width="13.85546875" customWidth="1"/>
    <col min="9733" max="9733" width="13.140625" customWidth="1"/>
    <col min="9986" max="9986" width="69.85546875" customWidth="1"/>
    <col min="9987" max="9988" width="13.85546875" customWidth="1"/>
    <col min="9989" max="9989" width="13.140625" customWidth="1"/>
    <col min="10242" max="10242" width="69.85546875" customWidth="1"/>
    <col min="10243" max="10244" width="13.85546875" customWidth="1"/>
    <col min="10245" max="10245" width="13.140625" customWidth="1"/>
    <col min="10498" max="10498" width="69.85546875" customWidth="1"/>
    <col min="10499" max="10500" width="13.85546875" customWidth="1"/>
    <col min="10501" max="10501" width="13.140625" customWidth="1"/>
    <col min="10754" max="10754" width="69.85546875" customWidth="1"/>
    <col min="10755" max="10756" width="13.85546875" customWidth="1"/>
    <col min="10757" max="10757" width="13.140625" customWidth="1"/>
    <col min="11010" max="11010" width="69.85546875" customWidth="1"/>
    <col min="11011" max="11012" width="13.85546875" customWidth="1"/>
    <col min="11013" max="11013" width="13.140625" customWidth="1"/>
    <col min="11266" max="11266" width="69.85546875" customWidth="1"/>
    <col min="11267" max="11268" width="13.85546875" customWidth="1"/>
    <col min="11269" max="11269" width="13.140625" customWidth="1"/>
    <col min="11522" max="11522" width="69.85546875" customWidth="1"/>
    <col min="11523" max="11524" width="13.85546875" customWidth="1"/>
    <col min="11525" max="11525" width="13.140625" customWidth="1"/>
    <col min="11778" max="11778" width="69.85546875" customWidth="1"/>
    <col min="11779" max="11780" width="13.85546875" customWidth="1"/>
    <col min="11781" max="11781" width="13.140625" customWidth="1"/>
    <col min="12034" max="12034" width="69.85546875" customWidth="1"/>
    <col min="12035" max="12036" width="13.85546875" customWidth="1"/>
    <col min="12037" max="12037" width="13.140625" customWidth="1"/>
    <col min="12290" max="12290" width="69.85546875" customWidth="1"/>
    <col min="12291" max="12292" width="13.85546875" customWidth="1"/>
    <col min="12293" max="12293" width="13.140625" customWidth="1"/>
    <col min="12546" max="12546" width="69.85546875" customWidth="1"/>
    <col min="12547" max="12548" width="13.85546875" customWidth="1"/>
    <col min="12549" max="12549" width="13.140625" customWidth="1"/>
    <col min="12802" max="12802" width="69.85546875" customWidth="1"/>
    <col min="12803" max="12804" width="13.85546875" customWidth="1"/>
    <col min="12805" max="12805" width="13.140625" customWidth="1"/>
    <col min="13058" max="13058" width="69.85546875" customWidth="1"/>
    <col min="13059" max="13060" width="13.85546875" customWidth="1"/>
    <col min="13061" max="13061" width="13.140625" customWidth="1"/>
    <col min="13314" max="13314" width="69.85546875" customWidth="1"/>
    <col min="13315" max="13316" width="13.85546875" customWidth="1"/>
    <col min="13317" max="13317" width="13.140625" customWidth="1"/>
    <col min="13570" max="13570" width="69.85546875" customWidth="1"/>
    <col min="13571" max="13572" width="13.85546875" customWidth="1"/>
    <col min="13573" max="13573" width="13.140625" customWidth="1"/>
    <col min="13826" max="13826" width="69.85546875" customWidth="1"/>
    <col min="13827" max="13828" width="13.85546875" customWidth="1"/>
    <col min="13829" max="13829" width="13.140625" customWidth="1"/>
    <col min="14082" max="14082" width="69.85546875" customWidth="1"/>
    <col min="14083" max="14084" width="13.85546875" customWidth="1"/>
    <col min="14085" max="14085" width="13.140625" customWidth="1"/>
    <col min="14338" max="14338" width="69.85546875" customWidth="1"/>
    <col min="14339" max="14340" width="13.85546875" customWidth="1"/>
    <col min="14341" max="14341" width="13.140625" customWidth="1"/>
    <col min="14594" max="14594" width="69.85546875" customWidth="1"/>
    <col min="14595" max="14596" width="13.85546875" customWidth="1"/>
    <col min="14597" max="14597" width="13.140625" customWidth="1"/>
    <col min="14850" max="14850" width="69.85546875" customWidth="1"/>
    <col min="14851" max="14852" width="13.85546875" customWidth="1"/>
    <col min="14853" max="14853" width="13.140625" customWidth="1"/>
    <col min="15106" max="15106" width="69.85546875" customWidth="1"/>
    <col min="15107" max="15108" width="13.85546875" customWidth="1"/>
    <col min="15109" max="15109" width="13.140625" customWidth="1"/>
    <col min="15362" max="15362" width="69.85546875" customWidth="1"/>
    <col min="15363" max="15364" width="13.85546875" customWidth="1"/>
    <col min="15365" max="15365" width="13.140625" customWidth="1"/>
    <col min="15618" max="15618" width="69.85546875" customWidth="1"/>
    <col min="15619" max="15620" width="13.85546875" customWidth="1"/>
    <col min="15621" max="15621" width="13.140625" customWidth="1"/>
    <col min="15874" max="15874" width="69.85546875" customWidth="1"/>
    <col min="15875" max="15876" width="13.85546875" customWidth="1"/>
    <col min="15877" max="15877" width="13.140625" customWidth="1"/>
    <col min="16130" max="16130" width="69.85546875" customWidth="1"/>
    <col min="16131" max="16132" width="13.85546875" customWidth="1"/>
    <col min="16133" max="16133" width="13.140625" customWidth="1"/>
  </cols>
  <sheetData>
    <row r="1" spans="1:5" ht="15.75" x14ac:dyDescent="0.2">
      <c r="A1" s="3"/>
      <c r="B1" s="3"/>
      <c r="C1" s="24" t="s">
        <v>889</v>
      </c>
      <c r="D1" s="1"/>
      <c r="E1" s="117"/>
    </row>
    <row r="2" spans="1:5" ht="15.75" x14ac:dyDescent="0.2">
      <c r="A2" s="118"/>
      <c r="B2" s="118"/>
      <c r="C2" s="2" t="s">
        <v>456</v>
      </c>
      <c r="D2" s="2"/>
      <c r="E2" s="119"/>
    </row>
    <row r="3" spans="1:5" ht="15.75" x14ac:dyDescent="0.2">
      <c r="A3" s="118"/>
      <c r="B3" s="118"/>
      <c r="C3" s="3" t="s">
        <v>457</v>
      </c>
      <c r="D3" s="3"/>
      <c r="E3" s="119"/>
    </row>
    <row r="4" spans="1:5" ht="15.75" x14ac:dyDescent="0.2">
      <c r="A4" s="118"/>
      <c r="B4" s="118"/>
      <c r="C4" s="3" t="s">
        <v>915</v>
      </c>
      <c r="D4" s="3"/>
      <c r="E4" s="119"/>
    </row>
    <row r="5" spans="1:5" ht="15.75" x14ac:dyDescent="0.2">
      <c r="A5" s="118"/>
      <c r="B5" s="118"/>
      <c r="C5" s="3"/>
      <c r="D5" s="3"/>
      <c r="E5" s="119"/>
    </row>
    <row r="6" spans="1:5" ht="15.75" x14ac:dyDescent="0.2">
      <c r="A6" s="212" t="s">
        <v>911</v>
      </c>
      <c r="B6" s="212"/>
      <c r="C6" s="212"/>
      <c r="D6" s="212"/>
      <c r="E6" s="212"/>
    </row>
    <row r="7" spans="1:5" ht="15.75" x14ac:dyDescent="0.2">
      <c r="A7" s="120"/>
      <c r="B7" s="120"/>
      <c r="C7" s="120"/>
      <c r="D7" s="120"/>
      <c r="E7" s="120"/>
    </row>
    <row r="8" spans="1:5" ht="15.75" x14ac:dyDescent="0.2">
      <c r="A8" s="121" t="s">
        <v>890</v>
      </c>
      <c r="B8" s="118"/>
      <c r="C8" s="118"/>
      <c r="D8" s="118"/>
      <c r="E8" s="106" t="s">
        <v>586</v>
      </c>
    </row>
    <row r="9" spans="1:5" ht="15.75" x14ac:dyDescent="0.2">
      <c r="A9" s="113" t="s">
        <v>891</v>
      </c>
      <c r="B9" s="113" t="s">
        <v>892</v>
      </c>
      <c r="C9" s="48" t="s">
        <v>589</v>
      </c>
      <c r="D9" s="48" t="s">
        <v>598</v>
      </c>
      <c r="E9" s="48" t="s">
        <v>699</v>
      </c>
    </row>
    <row r="10" spans="1:5" ht="15.75" x14ac:dyDescent="0.2">
      <c r="A10" s="113">
        <v>1</v>
      </c>
      <c r="B10" s="113">
        <v>2</v>
      </c>
      <c r="C10" s="113">
        <v>3</v>
      </c>
      <c r="D10" s="48">
        <v>4</v>
      </c>
      <c r="E10" s="48">
        <v>5</v>
      </c>
    </row>
    <row r="11" spans="1:5" ht="31.5" x14ac:dyDescent="0.25">
      <c r="A11" s="122" t="s">
        <v>893</v>
      </c>
      <c r="B11" s="123" t="s">
        <v>923</v>
      </c>
      <c r="C11" s="122"/>
      <c r="D11" s="116"/>
      <c r="E11" s="116"/>
    </row>
    <row r="12" spans="1:5" ht="15.75" x14ac:dyDescent="0.25">
      <c r="A12" s="115"/>
      <c r="B12" s="124" t="s">
        <v>894</v>
      </c>
      <c r="C12" s="79">
        <v>0</v>
      </c>
      <c r="D12" s="79">
        <v>0</v>
      </c>
      <c r="E12" s="79">
        <v>0</v>
      </c>
    </row>
    <row r="13" spans="1:5" ht="15.75" x14ac:dyDescent="0.25">
      <c r="A13" s="115"/>
      <c r="B13" s="124" t="s">
        <v>895</v>
      </c>
      <c r="C13" s="79">
        <v>0</v>
      </c>
      <c r="D13" s="79">
        <v>0</v>
      </c>
      <c r="E13" s="79">
        <v>0</v>
      </c>
    </row>
    <row r="14" spans="1:5" ht="15.75" x14ac:dyDescent="0.25">
      <c r="A14" s="115"/>
      <c r="B14" s="124" t="s">
        <v>896</v>
      </c>
      <c r="C14" s="79">
        <v>0</v>
      </c>
      <c r="D14" s="79">
        <v>0</v>
      </c>
      <c r="E14" s="79">
        <v>0</v>
      </c>
    </row>
    <row r="15" spans="1:5" ht="15.75" x14ac:dyDescent="0.25">
      <c r="A15" s="115"/>
      <c r="B15" s="125" t="s">
        <v>897</v>
      </c>
      <c r="C15" s="79">
        <v>0</v>
      </c>
      <c r="D15" s="79"/>
      <c r="E15" s="79"/>
    </row>
    <row r="16" spans="1:5" ht="15.75" x14ac:dyDescent="0.25">
      <c r="A16" s="115"/>
      <c r="B16" s="125" t="s">
        <v>898</v>
      </c>
      <c r="C16" s="115"/>
      <c r="D16" s="126">
        <v>0</v>
      </c>
      <c r="E16" s="126">
        <v>0</v>
      </c>
    </row>
    <row r="17" spans="1:5" ht="15.75" x14ac:dyDescent="0.25">
      <c r="A17" s="115"/>
      <c r="B17" s="125" t="s">
        <v>912</v>
      </c>
      <c r="C17" s="115"/>
      <c r="D17" s="126">
        <v>0</v>
      </c>
      <c r="E17" s="126">
        <v>0</v>
      </c>
    </row>
    <row r="18" spans="1:5" ht="15.75" x14ac:dyDescent="0.25">
      <c r="A18" s="115"/>
      <c r="B18" s="127"/>
      <c r="C18" s="115"/>
      <c r="D18" s="116"/>
      <c r="E18" s="116"/>
    </row>
    <row r="19" spans="1:5" ht="47.25" x14ac:dyDescent="0.25">
      <c r="A19" s="122" t="s">
        <v>899</v>
      </c>
      <c r="B19" s="123" t="s">
        <v>900</v>
      </c>
      <c r="C19" s="115"/>
      <c r="D19" s="116"/>
      <c r="E19" s="116"/>
    </row>
    <row r="20" spans="1:5" ht="15.75" x14ac:dyDescent="0.25">
      <c r="A20" s="115"/>
      <c r="B20" s="124" t="s">
        <v>894</v>
      </c>
      <c r="C20" s="79">
        <v>0</v>
      </c>
      <c r="D20" s="79">
        <v>0</v>
      </c>
      <c r="E20" s="79">
        <v>0</v>
      </c>
    </row>
    <row r="21" spans="1:5" ht="15.75" x14ac:dyDescent="0.25">
      <c r="A21" s="115"/>
      <c r="B21" s="124" t="s">
        <v>895</v>
      </c>
      <c r="C21" s="79">
        <v>0</v>
      </c>
      <c r="D21" s="79">
        <v>0</v>
      </c>
      <c r="E21" s="79">
        <v>0</v>
      </c>
    </row>
    <row r="22" spans="1:5" ht="15.75" x14ac:dyDescent="0.25">
      <c r="A22" s="115"/>
      <c r="B22" s="124" t="s">
        <v>896</v>
      </c>
      <c r="C22" s="79">
        <v>0</v>
      </c>
      <c r="D22" s="79">
        <v>0</v>
      </c>
      <c r="E22" s="79">
        <v>0</v>
      </c>
    </row>
    <row r="23" spans="1:5" ht="15.75" x14ac:dyDescent="0.25">
      <c r="A23" s="115"/>
      <c r="B23" s="125" t="s">
        <v>897</v>
      </c>
      <c r="C23" s="79">
        <v>0</v>
      </c>
      <c r="D23" s="79"/>
      <c r="E23" s="79"/>
    </row>
    <row r="24" spans="1:5" ht="15.75" x14ac:dyDescent="0.25">
      <c r="A24" s="116"/>
      <c r="B24" s="125" t="s">
        <v>898</v>
      </c>
      <c r="C24" s="115"/>
      <c r="D24" s="126">
        <v>0</v>
      </c>
      <c r="E24" s="126">
        <v>0</v>
      </c>
    </row>
    <row r="25" spans="1:5" ht="15.75" x14ac:dyDescent="0.25">
      <c r="A25" s="115"/>
      <c r="B25" s="125" t="s">
        <v>912</v>
      </c>
      <c r="C25" s="115"/>
      <c r="D25" s="126">
        <v>0</v>
      </c>
      <c r="E25" s="126">
        <v>0</v>
      </c>
    </row>
  </sheetData>
  <mergeCells count="1">
    <mergeCell ref="A6:E6"/>
  </mergeCells>
  <pageMargins left="0.39370078740157483" right="0.39370078740157483" top="0.98425196850393704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activeCell="I19" sqref="I19"/>
    </sheetView>
  </sheetViews>
  <sheetFormatPr defaultRowHeight="12.75" x14ac:dyDescent="0.2"/>
  <cols>
    <col min="2" max="2" width="71.42578125" customWidth="1"/>
    <col min="3" max="4" width="18.7109375" customWidth="1"/>
    <col min="5" max="5" width="17.28515625" customWidth="1"/>
    <col min="258" max="258" width="63.5703125" customWidth="1"/>
    <col min="259" max="260" width="18.7109375" customWidth="1"/>
    <col min="261" max="261" width="17.28515625" customWidth="1"/>
    <col min="514" max="514" width="63.5703125" customWidth="1"/>
    <col min="515" max="516" width="18.7109375" customWidth="1"/>
    <col min="517" max="517" width="17.28515625" customWidth="1"/>
    <col min="770" max="770" width="63.5703125" customWidth="1"/>
    <col min="771" max="772" width="18.7109375" customWidth="1"/>
    <col min="773" max="773" width="17.28515625" customWidth="1"/>
    <col min="1026" max="1026" width="63.5703125" customWidth="1"/>
    <col min="1027" max="1028" width="18.7109375" customWidth="1"/>
    <col min="1029" max="1029" width="17.28515625" customWidth="1"/>
    <col min="1282" max="1282" width="63.5703125" customWidth="1"/>
    <col min="1283" max="1284" width="18.7109375" customWidth="1"/>
    <col min="1285" max="1285" width="17.28515625" customWidth="1"/>
    <col min="1538" max="1538" width="63.5703125" customWidth="1"/>
    <col min="1539" max="1540" width="18.7109375" customWidth="1"/>
    <col min="1541" max="1541" width="17.28515625" customWidth="1"/>
    <col min="1794" max="1794" width="63.5703125" customWidth="1"/>
    <col min="1795" max="1796" width="18.7109375" customWidth="1"/>
    <col min="1797" max="1797" width="17.28515625" customWidth="1"/>
    <col min="2050" max="2050" width="63.5703125" customWidth="1"/>
    <col min="2051" max="2052" width="18.7109375" customWidth="1"/>
    <col min="2053" max="2053" width="17.28515625" customWidth="1"/>
    <col min="2306" max="2306" width="63.5703125" customWidth="1"/>
    <col min="2307" max="2308" width="18.7109375" customWidth="1"/>
    <col min="2309" max="2309" width="17.28515625" customWidth="1"/>
    <col min="2562" max="2562" width="63.5703125" customWidth="1"/>
    <col min="2563" max="2564" width="18.7109375" customWidth="1"/>
    <col min="2565" max="2565" width="17.28515625" customWidth="1"/>
    <col min="2818" max="2818" width="63.5703125" customWidth="1"/>
    <col min="2819" max="2820" width="18.7109375" customWidth="1"/>
    <col min="2821" max="2821" width="17.28515625" customWidth="1"/>
    <col min="3074" max="3074" width="63.5703125" customWidth="1"/>
    <col min="3075" max="3076" width="18.7109375" customWidth="1"/>
    <col min="3077" max="3077" width="17.28515625" customWidth="1"/>
    <col min="3330" max="3330" width="63.5703125" customWidth="1"/>
    <col min="3331" max="3332" width="18.7109375" customWidth="1"/>
    <col min="3333" max="3333" width="17.28515625" customWidth="1"/>
    <col min="3586" max="3586" width="63.5703125" customWidth="1"/>
    <col min="3587" max="3588" width="18.7109375" customWidth="1"/>
    <col min="3589" max="3589" width="17.28515625" customWidth="1"/>
    <col min="3842" max="3842" width="63.5703125" customWidth="1"/>
    <col min="3843" max="3844" width="18.7109375" customWidth="1"/>
    <col min="3845" max="3845" width="17.28515625" customWidth="1"/>
    <col min="4098" max="4098" width="63.5703125" customWidth="1"/>
    <col min="4099" max="4100" width="18.7109375" customWidth="1"/>
    <col min="4101" max="4101" width="17.28515625" customWidth="1"/>
    <col min="4354" max="4354" width="63.5703125" customWidth="1"/>
    <col min="4355" max="4356" width="18.7109375" customWidth="1"/>
    <col min="4357" max="4357" width="17.28515625" customWidth="1"/>
    <col min="4610" max="4610" width="63.5703125" customWidth="1"/>
    <col min="4611" max="4612" width="18.7109375" customWidth="1"/>
    <col min="4613" max="4613" width="17.28515625" customWidth="1"/>
    <col min="4866" max="4866" width="63.5703125" customWidth="1"/>
    <col min="4867" max="4868" width="18.7109375" customWidth="1"/>
    <col min="4869" max="4869" width="17.28515625" customWidth="1"/>
    <col min="5122" max="5122" width="63.5703125" customWidth="1"/>
    <col min="5123" max="5124" width="18.7109375" customWidth="1"/>
    <col min="5125" max="5125" width="17.28515625" customWidth="1"/>
    <col min="5378" max="5378" width="63.5703125" customWidth="1"/>
    <col min="5379" max="5380" width="18.7109375" customWidth="1"/>
    <col min="5381" max="5381" width="17.28515625" customWidth="1"/>
    <col min="5634" max="5634" width="63.5703125" customWidth="1"/>
    <col min="5635" max="5636" width="18.7109375" customWidth="1"/>
    <col min="5637" max="5637" width="17.28515625" customWidth="1"/>
    <col min="5890" max="5890" width="63.5703125" customWidth="1"/>
    <col min="5891" max="5892" width="18.7109375" customWidth="1"/>
    <col min="5893" max="5893" width="17.28515625" customWidth="1"/>
    <col min="6146" max="6146" width="63.5703125" customWidth="1"/>
    <col min="6147" max="6148" width="18.7109375" customWidth="1"/>
    <col min="6149" max="6149" width="17.28515625" customWidth="1"/>
    <col min="6402" max="6402" width="63.5703125" customWidth="1"/>
    <col min="6403" max="6404" width="18.7109375" customWidth="1"/>
    <col min="6405" max="6405" width="17.28515625" customWidth="1"/>
    <col min="6658" max="6658" width="63.5703125" customWidth="1"/>
    <col min="6659" max="6660" width="18.7109375" customWidth="1"/>
    <col min="6661" max="6661" width="17.28515625" customWidth="1"/>
    <col min="6914" max="6914" width="63.5703125" customWidth="1"/>
    <col min="6915" max="6916" width="18.7109375" customWidth="1"/>
    <col min="6917" max="6917" width="17.28515625" customWidth="1"/>
    <col min="7170" max="7170" width="63.5703125" customWidth="1"/>
    <col min="7171" max="7172" width="18.7109375" customWidth="1"/>
    <col min="7173" max="7173" width="17.28515625" customWidth="1"/>
    <col min="7426" max="7426" width="63.5703125" customWidth="1"/>
    <col min="7427" max="7428" width="18.7109375" customWidth="1"/>
    <col min="7429" max="7429" width="17.28515625" customWidth="1"/>
    <col min="7682" max="7682" width="63.5703125" customWidth="1"/>
    <col min="7683" max="7684" width="18.7109375" customWidth="1"/>
    <col min="7685" max="7685" width="17.28515625" customWidth="1"/>
    <col min="7938" max="7938" width="63.5703125" customWidth="1"/>
    <col min="7939" max="7940" width="18.7109375" customWidth="1"/>
    <col min="7941" max="7941" width="17.28515625" customWidth="1"/>
    <col min="8194" max="8194" width="63.5703125" customWidth="1"/>
    <col min="8195" max="8196" width="18.7109375" customWidth="1"/>
    <col min="8197" max="8197" width="17.28515625" customWidth="1"/>
    <col min="8450" max="8450" width="63.5703125" customWidth="1"/>
    <col min="8451" max="8452" width="18.7109375" customWidth="1"/>
    <col min="8453" max="8453" width="17.28515625" customWidth="1"/>
    <col min="8706" max="8706" width="63.5703125" customWidth="1"/>
    <col min="8707" max="8708" width="18.7109375" customWidth="1"/>
    <col min="8709" max="8709" width="17.28515625" customWidth="1"/>
    <col min="8962" max="8962" width="63.5703125" customWidth="1"/>
    <col min="8963" max="8964" width="18.7109375" customWidth="1"/>
    <col min="8965" max="8965" width="17.28515625" customWidth="1"/>
    <col min="9218" max="9218" width="63.5703125" customWidth="1"/>
    <col min="9219" max="9220" width="18.7109375" customWidth="1"/>
    <col min="9221" max="9221" width="17.28515625" customWidth="1"/>
    <col min="9474" max="9474" width="63.5703125" customWidth="1"/>
    <col min="9475" max="9476" width="18.7109375" customWidth="1"/>
    <col min="9477" max="9477" width="17.28515625" customWidth="1"/>
    <col min="9730" max="9730" width="63.5703125" customWidth="1"/>
    <col min="9731" max="9732" width="18.7109375" customWidth="1"/>
    <col min="9733" max="9733" width="17.28515625" customWidth="1"/>
    <col min="9986" max="9986" width="63.5703125" customWidth="1"/>
    <col min="9987" max="9988" width="18.7109375" customWidth="1"/>
    <col min="9989" max="9989" width="17.28515625" customWidth="1"/>
    <col min="10242" max="10242" width="63.5703125" customWidth="1"/>
    <col min="10243" max="10244" width="18.7109375" customWidth="1"/>
    <col min="10245" max="10245" width="17.28515625" customWidth="1"/>
    <col min="10498" max="10498" width="63.5703125" customWidth="1"/>
    <col min="10499" max="10500" width="18.7109375" customWidth="1"/>
    <col min="10501" max="10501" width="17.28515625" customWidth="1"/>
    <col min="10754" max="10754" width="63.5703125" customWidth="1"/>
    <col min="10755" max="10756" width="18.7109375" customWidth="1"/>
    <col min="10757" max="10757" width="17.28515625" customWidth="1"/>
    <col min="11010" max="11010" width="63.5703125" customWidth="1"/>
    <col min="11011" max="11012" width="18.7109375" customWidth="1"/>
    <col min="11013" max="11013" width="17.28515625" customWidth="1"/>
    <col min="11266" max="11266" width="63.5703125" customWidth="1"/>
    <col min="11267" max="11268" width="18.7109375" customWidth="1"/>
    <col min="11269" max="11269" width="17.28515625" customWidth="1"/>
    <col min="11522" max="11522" width="63.5703125" customWidth="1"/>
    <col min="11523" max="11524" width="18.7109375" customWidth="1"/>
    <col min="11525" max="11525" width="17.28515625" customWidth="1"/>
    <col min="11778" max="11778" width="63.5703125" customWidth="1"/>
    <col min="11779" max="11780" width="18.7109375" customWidth="1"/>
    <col min="11781" max="11781" width="17.28515625" customWidth="1"/>
    <col min="12034" max="12034" width="63.5703125" customWidth="1"/>
    <col min="12035" max="12036" width="18.7109375" customWidth="1"/>
    <col min="12037" max="12037" width="17.28515625" customWidth="1"/>
    <col min="12290" max="12290" width="63.5703125" customWidth="1"/>
    <col min="12291" max="12292" width="18.7109375" customWidth="1"/>
    <col min="12293" max="12293" width="17.28515625" customWidth="1"/>
    <col min="12546" max="12546" width="63.5703125" customWidth="1"/>
    <col min="12547" max="12548" width="18.7109375" customWidth="1"/>
    <col min="12549" max="12549" width="17.28515625" customWidth="1"/>
    <col min="12802" max="12802" width="63.5703125" customWidth="1"/>
    <col min="12803" max="12804" width="18.7109375" customWidth="1"/>
    <col min="12805" max="12805" width="17.28515625" customWidth="1"/>
    <col min="13058" max="13058" width="63.5703125" customWidth="1"/>
    <col min="13059" max="13060" width="18.7109375" customWidth="1"/>
    <col min="13061" max="13061" width="17.28515625" customWidth="1"/>
    <col min="13314" max="13314" width="63.5703125" customWidth="1"/>
    <col min="13315" max="13316" width="18.7109375" customWidth="1"/>
    <col min="13317" max="13317" width="17.28515625" customWidth="1"/>
    <col min="13570" max="13570" width="63.5703125" customWidth="1"/>
    <col min="13571" max="13572" width="18.7109375" customWidth="1"/>
    <col min="13573" max="13573" width="17.28515625" customWidth="1"/>
    <col min="13826" max="13826" width="63.5703125" customWidth="1"/>
    <col min="13827" max="13828" width="18.7109375" customWidth="1"/>
    <col min="13829" max="13829" width="17.28515625" customWidth="1"/>
    <col min="14082" max="14082" width="63.5703125" customWidth="1"/>
    <col min="14083" max="14084" width="18.7109375" customWidth="1"/>
    <col min="14085" max="14085" width="17.28515625" customWidth="1"/>
    <col min="14338" max="14338" width="63.5703125" customWidth="1"/>
    <col min="14339" max="14340" width="18.7109375" customWidth="1"/>
    <col min="14341" max="14341" width="17.28515625" customWidth="1"/>
    <col min="14594" max="14594" width="63.5703125" customWidth="1"/>
    <col min="14595" max="14596" width="18.7109375" customWidth="1"/>
    <col min="14597" max="14597" width="17.28515625" customWidth="1"/>
    <col min="14850" max="14850" width="63.5703125" customWidth="1"/>
    <col min="14851" max="14852" width="18.7109375" customWidth="1"/>
    <col min="14853" max="14853" width="17.28515625" customWidth="1"/>
    <col min="15106" max="15106" width="63.5703125" customWidth="1"/>
    <col min="15107" max="15108" width="18.7109375" customWidth="1"/>
    <col min="15109" max="15109" width="17.28515625" customWidth="1"/>
    <col min="15362" max="15362" width="63.5703125" customWidth="1"/>
    <col min="15363" max="15364" width="18.7109375" customWidth="1"/>
    <col min="15365" max="15365" width="17.28515625" customWidth="1"/>
    <col min="15618" max="15618" width="63.5703125" customWidth="1"/>
    <col min="15619" max="15620" width="18.7109375" customWidth="1"/>
    <col min="15621" max="15621" width="17.28515625" customWidth="1"/>
    <col min="15874" max="15874" width="63.5703125" customWidth="1"/>
    <col min="15875" max="15876" width="18.7109375" customWidth="1"/>
    <col min="15877" max="15877" width="17.28515625" customWidth="1"/>
    <col min="16130" max="16130" width="63.5703125" customWidth="1"/>
    <col min="16131" max="16132" width="18.7109375" customWidth="1"/>
    <col min="16133" max="16133" width="17.28515625" customWidth="1"/>
  </cols>
  <sheetData>
    <row r="1" spans="1:5" ht="15.75" x14ac:dyDescent="0.2">
      <c r="D1" s="24" t="s">
        <v>901</v>
      </c>
      <c r="E1" s="117"/>
    </row>
    <row r="2" spans="1:5" ht="15.75" x14ac:dyDescent="0.2">
      <c r="D2" s="2" t="s">
        <v>456</v>
      </c>
      <c r="E2" s="128"/>
    </row>
    <row r="3" spans="1:5" ht="15.75" x14ac:dyDescent="0.2">
      <c r="D3" s="3" t="s">
        <v>457</v>
      </c>
      <c r="E3" s="128"/>
    </row>
    <row r="4" spans="1:5" ht="15.75" x14ac:dyDescent="0.2">
      <c r="D4" s="3" t="s">
        <v>915</v>
      </c>
      <c r="E4" s="129"/>
    </row>
    <row r="5" spans="1:5" ht="15" x14ac:dyDescent="0.2">
      <c r="C5" s="129"/>
      <c r="D5" s="129"/>
      <c r="E5" s="129"/>
    </row>
    <row r="6" spans="1:5" ht="15.75" x14ac:dyDescent="0.2">
      <c r="A6" s="213" t="s">
        <v>913</v>
      </c>
      <c r="B6" s="213"/>
      <c r="C6" s="213"/>
      <c r="D6" s="213"/>
      <c r="E6" s="213"/>
    </row>
    <row r="7" spans="1:5" ht="15.75" x14ac:dyDescent="0.2">
      <c r="A7" s="130"/>
      <c r="B7" s="130"/>
      <c r="C7" s="130"/>
      <c r="D7" s="130"/>
      <c r="E7" s="130"/>
    </row>
    <row r="8" spans="1:5" ht="15.75" x14ac:dyDescent="0.2">
      <c r="A8" s="131"/>
      <c r="B8" s="131"/>
      <c r="E8" s="106" t="s">
        <v>586</v>
      </c>
    </row>
    <row r="9" spans="1:5" ht="15.75" x14ac:dyDescent="0.2">
      <c r="A9" s="132" t="s">
        <v>891</v>
      </c>
      <c r="B9" s="132" t="s">
        <v>916</v>
      </c>
      <c r="C9" s="132" t="s">
        <v>589</v>
      </c>
      <c r="D9" s="132" t="s">
        <v>598</v>
      </c>
      <c r="E9" s="132" t="s">
        <v>699</v>
      </c>
    </row>
    <row r="10" spans="1:5" ht="15.75" x14ac:dyDescent="0.2">
      <c r="A10" s="133">
        <v>1</v>
      </c>
      <c r="B10" s="133">
        <v>2</v>
      </c>
      <c r="C10" s="133">
        <v>3</v>
      </c>
      <c r="D10" s="133">
        <v>4</v>
      </c>
      <c r="E10" s="132">
        <v>5</v>
      </c>
    </row>
    <row r="11" spans="1:5" ht="31.5" x14ac:dyDescent="0.25">
      <c r="A11" s="134" t="s">
        <v>893</v>
      </c>
      <c r="B11" s="137" t="s">
        <v>917</v>
      </c>
      <c r="C11" s="135"/>
      <c r="D11" s="135"/>
      <c r="E11" s="135"/>
    </row>
    <row r="12" spans="1:5" ht="31.5" x14ac:dyDescent="0.25">
      <c r="A12" s="136" t="s">
        <v>902</v>
      </c>
      <c r="B12" s="138" t="s">
        <v>918</v>
      </c>
      <c r="C12" s="79">
        <v>0</v>
      </c>
      <c r="D12" s="79">
        <v>0</v>
      </c>
      <c r="E12" s="79">
        <v>0</v>
      </c>
    </row>
    <row r="13" spans="1:5" ht="31.5" x14ac:dyDescent="0.25">
      <c r="A13" s="136" t="s">
        <v>903</v>
      </c>
      <c r="B13" s="138" t="s">
        <v>919</v>
      </c>
      <c r="C13" s="79">
        <v>0</v>
      </c>
      <c r="D13" s="79">
        <v>0</v>
      </c>
      <c r="E13" s="79">
        <v>0</v>
      </c>
    </row>
    <row r="14" spans="1:5" ht="47.25" x14ac:dyDescent="0.25">
      <c r="A14" s="136" t="s">
        <v>904</v>
      </c>
      <c r="B14" s="138" t="s">
        <v>920</v>
      </c>
      <c r="C14" s="79">
        <v>0</v>
      </c>
      <c r="D14" s="79">
        <v>0</v>
      </c>
      <c r="E14" s="79">
        <v>0</v>
      </c>
    </row>
    <row r="15" spans="1:5" ht="47.25" x14ac:dyDescent="0.25">
      <c r="A15" s="136" t="s">
        <v>905</v>
      </c>
      <c r="B15" s="138" t="s">
        <v>921</v>
      </c>
      <c r="C15" s="79">
        <v>0</v>
      </c>
      <c r="D15" s="79">
        <v>0</v>
      </c>
      <c r="E15" s="79">
        <v>0</v>
      </c>
    </row>
    <row r="16" spans="1:5" ht="47.25" x14ac:dyDescent="0.25">
      <c r="A16" s="136" t="s">
        <v>906</v>
      </c>
      <c r="B16" s="138" t="s">
        <v>922</v>
      </c>
      <c r="C16" s="79">
        <v>0</v>
      </c>
      <c r="D16" s="79">
        <v>0</v>
      </c>
      <c r="E16" s="79">
        <v>0</v>
      </c>
    </row>
    <row r="17" spans="1:5" ht="38.25" customHeight="1" x14ac:dyDescent="0.25">
      <c r="A17" s="134" t="s">
        <v>907</v>
      </c>
      <c r="B17" s="137" t="s">
        <v>908</v>
      </c>
      <c r="C17" s="79">
        <v>0</v>
      </c>
      <c r="D17" s="79">
        <v>0</v>
      </c>
      <c r="E17" s="79">
        <v>0</v>
      </c>
    </row>
    <row r="18" spans="1:5" ht="25.5" customHeight="1" x14ac:dyDescent="0.25">
      <c r="A18" s="134" t="s">
        <v>909</v>
      </c>
      <c r="B18" s="137" t="s">
        <v>910</v>
      </c>
      <c r="C18" s="79">
        <v>0</v>
      </c>
      <c r="D18" s="79">
        <v>0</v>
      </c>
      <c r="E18" s="79">
        <v>0</v>
      </c>
    </row>
  </sheetData>
  <mergeCells count="1">
    <mergeCell ref="A6:E6"/>
  </mergeCells>
  <pageMargins left="0.39370078740157483" right="0.39370078740157483" top="0.98425196850393704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Дх </vt:lpstr>
      <vt:lpstr>МП </vt:lpstr>
      <vt:lpstr>вед. </vt:lpstr>
      <vt:lpstr>источн</vt:lpstr>
      <vt:lpstr>госполномоч.</vt:lpstr>
      <vt:lpstr>займы</vt:lpstr>
      <vt:lpstr>гарантии</vt:lpstr>
      <vt:lpstr>'вед. '!APPT</vt:lpstr>
      <vt:lpstr>'вед. '!SIGN</vt:lpstr>
      <vt:lpstr>'вед. '!Заголовки_для_печати</vt:lpstr>
      <vt:lpstr>госполномоч.!Заголовки_для_печати</vt:lpstr>
      <vt:lpstr>'Дх '!Заголовки_для_печати</vt:lpstr>
      <vt:lpstr>'МП 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Копанева Юлия Евгеньевна</dc:creator>
  <dc:description>POI HSSF rep:2.53.0.125</dc:description>
  <cp:lastModifiedBy>Сомова Наталья Александровна</cp:lastModifiedBy>
  <cp:lastPrinted>2023-10-24T09:18:55Z</cp:lastPrinted>
  <dcterms:created xsi:type="dcterms:W3CDTF">2021-09-22T04:47:41Z</dcterms:created>
  <dcterms:modified xsi:type="dcterms:W3CDTF">2023-10-24T11:30:54Z</dcterms:modified>
</cp:coreProperties>
</file>