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Rar$DIa380.8597\"/>
    </mc:Choice>
  </mc:AlternateContent>
  <bookViews>
    <workbookView xWindow="0" yWindow="0" windowWidth="19440" windowHeight="9270"/>
  </bookViews>
  <sheets>
    <sheet name="Дх" sheetId="16" r:id="rId1"/>
    <sheet name="МП" sheetId="15" r:id="rId2"/>
    <sheet name="вед. " sheetId="14" r:id="rId3"/>
    <sheet name="источ." sheetId="17" r:id="rId4"/>
    <sheet name="госф." sheetId="18" r:id="rId5"/>
    <sheet name="займы" sheetId="19" r:id="rId6"/>
    <sheet name="гарантии" sheetId="20" r:id="rId7"/>
  </sheets>
  <definedNames>
    <definedName name="_xlnm._FilterDatabase" localSheetId="2" hidden="1">'вед. '!$A$12:$N$974</definedName>
    <definedName name="_xlnm._FilterDatabase" localSheetId="1" hidden="1">МП!$A$10:$J$523</definedName>
    <definedName name="APPT" localSheetId="2">'вед. '!$A$21</definedName>
    <definedName name="FIO" localSheetId="2">'вед. '!#REF!</definedName>
    <definedName name="LAST_CELL" localSheetId="2">'вед. '!#REF!</definedName>
    <definedName name="SIGN" localSheetId="2">'вед. '!$A$21:$E$22</definedName>
    <definedName name="_xlnm.Print_Titles" localSheetId="2">'вед. '!$9:$11</definedName>
    <definedName name="_xlnm.Print_Titles" localSheetId="0">Дх!$9:$10</definedName>
    <definedName name="_xlnm.Print_Titles" localSheetId="1">МП!$9:$10</definedName>
  </definedNames>
  <calcPr calcId="152511"/>
</workbook>
</file>

<file path=xl/calcChain.xml><?xml version="1.0" encoding="utf-8"?>
<calcChain xmlns="http://schemas.openxmlformats.org/spreadsheetml/2006/main">
  <c r="C35" i="18" l="1"/>
  <c r="J47" i="18"/>
  <c r="G47" i="18"/>
  <c r="D47" i="18"/>
  <c r="K438" i="15" l="1"/>
  <c r="H438" i="15"/>
  <c r="E438" i="15"/>
  <c r="M73" i="14"/>
  <c r="J73" i="14"/>
  <c r="G73" i="14"/>
  <c r="H96" i="15" l="1"/>
  <c r="N775" i="14"/>
  <c r="N774" i="14" s="1"/>
  <c r="K775" i="14"/>
  <c r="K774" i="14" s="1"/>
  <c r="H775" i="14"/>
  <c r="H774" i="14" s="1"/>
  <c r="N773" i="14"/>
  <c r="N772" i="14" s="1"/>
  <c r="N771" i="14" s="1"/>
  <c r="G774" i="14"/>
  <c r="I772" i="14"/>
  <c r="M774" i="14"/>
  <c r="L774" i="14"/>
  <c r="J774" i="14"/>
  <c r="I774" i="14"/>
  <c r="F774" i="14"/>
  <c r="I771" i="14" l="1"/>
  <c r="K517" i="15"/>
  <c r="L179" i="15"/>
  <c r="L178" i="15"/>
  <c r="L177" i="15" s="1"/>
  <c r="K177" i="15"/>
  <c r="I179" i="15"/>
  <c r="I178" i="15"/>
  <c r="I177" i="15" s="1"/>
  <c r="H177" i="15"/>
  <c r="E177" i="15"/>
  <c r="G177" i="15"/>
  <c r="J177" i="15"/>
  <c r="D177" i="15"/>
  <c r="F179" i="15"/>
  <c r="K174" i="15"/>
  <c r="H174" i="15"/>
  <c r="E174" i="15"/>
  <c r="K147" i="15"/>
  <c r="K145" i="15"/>
  <c r="E147" i="15"/>
  <c r="E145" i="15"/>
  <c r="F29" i="15"/>
  <c r="F28" i="15" s="1"/>
  <c r="K28" i="15"/>
  <c r="J28" i="15"/>
  <c r="H28" i="15"/>
  <c r="G28" i="15"/>
  <c r="E28" i="15"/>
  <c r="F27" i="15"/>
  <c r="F26" i="15" s="1"/>
  <c r="K26" i="15"/>
  <c r="H26" i="15"/>
  <c r="E26" i="15"/>
  <c r="F25" i="15"/>
  <c r="F24" i="15" s="1"/>
  <c r="K24" i="15"/>
  <c r="H24" i="15"/>
  <c r="E24" i="15"/>
  <c r="E270" i="15"/>
  <c r="E269" i="15" s="1"/>
  <c r="K269" i="15"/>
  <c r="J269" i="15"/>
  <c r="H269" i="15"/>
  <c r="G269" i="15"/>
  <c r="E268" i="15"/>
  <c r="F268" i="15" s="1"/>
  <c r="F267" i="15" s="1"/>
  <c r="K267" i="15"/>
  <c r="J267" i="15"/>
  <c r="H267" i="15"/>
  <c r="G267" i="15"/>
  <c r="L326" i="15"/>
  <c r="I326" i="15"/>
  <c r="F326" i="15"/>
  <c r="E302" i="15"/>
  <c r="E301" i="15" s="1"/>
  <c r="K301" i="15"/>
  <c r="J301" i="15"/>
  <c r="H301" i="15"/>
  <c r="G301" i="15"/>
  <c r="E300" i="15"/>
  <c r="E299" i="15" s="1"/>
  <c r="K299" i="15"/>
  <c r="J299" i="15"/>
  <c r="H299" i="15"/>
  <c r="G299" i="15"/>
  <c r="E521" i="15"/>
  <c r="E520" i="15" s="1"/>
  <c r="E519" i="15"/>
  <c r="E518" i="15"/>
  <c r="F270" i="15" l="1"/>
  <c r="F269" i="15" s="1"/>
  <c r="E267" i="15"/>
  <c r="F300" i="15"/>
  <c r="F299" i="15" s="1"/>
  <c r="F302" i="15"/>
  <c r="F301" i="15" s="1"/>
  <c r="N373" i="14"/>
  <c r="N372" i="14" s="1"/>
  <c r="N371" i="14" s="1"/>
  <c r="N370" i="14" s="1"/>
  <c r="N369" i="14" s="1"/>
  <c r="K373" i="14"/>
  <c r="K372" i="14" s="1"/>
  <c r="K371" i="14" s="1"/>
  <c r="K370" i="14" s="1"/>
  <c r="K369" i="14" s="1"/>
  <c r="H373" i="14"/>
  <c r="H372" i="14" s="1"/>
  <c r="H371" i="14" s="1"/>
  <c r="H370" i="14" s="1"/>
  <c r="H369" i="14" s="1"/>
  <c r="M372" i="14"/>
  <c r="M371" i="14" s="1"/>
  <c r="M370" i="14" s="1"/>
  <c r="M369" i="14" s="1"/>
  <c r="L372" i="14"/>
  <c r="L371" i="14" s="1"/>
  <c r="L370" i="14" s="1"/>
  <c r="L369" i="14" s="1"/>
  <c r="J372" i="14"/>
  <c r="J371" i="14" s="1"/>
  <c r="J370" i="14" s="1"/>
  <c r="J369" i="14" s="1"/>
  <c r="I372" i="14"/>
  <c r="I371" i="14" s="1"/>
  <c r="I370" i="14" s="1"/>
  <c r="I369" i="14" s="1"/>
  <c r="G372" i="14"/>
  <c r="G371" i="14" s="1"/>
  <c r="G370" i="14" s="1"/>
  <c r="G369" i="14" s="1"/>
  <c r="F372" i="14"/>
  <c r="F371" i="14" s="1"/>
  <c r="F370" i="14" s="1"/>
  <c r="F369" i="14" s="1"/>
  <c r="G157" i="14"/>
  <c r="H516" i="14" l="1"/>
  <c r="H515" i="14" s="1"/>
  <c r="H514" i="14" s="1"/>
  <c r="H513" i="14" s="1"/>
  <c r="H512" i="14" s="1"/>
  <c r="H511" i="14" s="1"/>
  <c r="H510" i="14" s="1"/>
  <c r="M515" i="14"/>
  <c r="M514" i="14" s="1"/>
  <c r="M513" i="14" s="1"/>
  <c r="M512" i="14" s="1"/>
  <c r="M511" i="14" s="1"/>
  <c r="M510" i="14" s="1"/>
  <c r="L515" i="14"/>
  <c r="L514" i="14" s="1"/>
  <c r="L513" i="14" s="1"/>
  <c r="L512" i="14" s="1"/>
  <c r="L511" i="14" s="1"/>
  <c r="L510" i="14" s="1"/>
  <c r="J515" i="14"/>
  <c r="J514" i="14" s="1"/>
  <c r="J513" i="14" s="1"/>
  <c r="J512" i="14" s="1"/>
  <c r="J511" i="14" s="1"/>
  <c r="J510" i="14" s="1"/>
  <c r="I515" i="14"/>
  <c r="I514" i="14" s="1"/>
  <c r="I513" i="14" s="1"/>
  <c r="I512" i="14" s="1"/>
  <c r="I511" i="14" s="1"/>
  <c r="I510" i="14" s="1"/>
  <c r="G515" i="14"/>
  <c r="G514" i="14" s="1"/>
  <c r="G513" i="14" s="1"/>
  <c r="G512" i="14" s="1"/>
  <c r="G511" i="14" s="1"/>
  <c r="G510" i="14" s="1"/>
  <c r="G159" i="14" l="1"/>
  <c r="G344" i="14"/>
  <c r="G342" i="14"/>
  <c r="H342" i="14" s="1"/>
  <c r="H341" i="14" s="1"/>
  <c r="G156" i="14"/>
  <c r="H344" i="14"/>
  <c r="H343" i="14" s="1"/>
  <c r="M343" i="14"/>
  <c r="L343" i="14"/>
  <c r="J343" i="14"/>
  <c r="I343" i="14"/>
  <c r="G343" i="14"/>
  <c r="M341" i="14"/>
  <c r="L341" i="14"/>
  <c r="J341" i="14"/>
  <c r="I341" i="14"/>
  <c r="I403" i="14"/>
  <c r="L403" i="14"/>
  <c r="H407" i="14"/>
  <c r="H406" i="14" s="1"/>
  <c r="M406" i="14"/>
  <c r="J406" i="14"/>
  <c r="G406" i="14"/>
  <c r="H405" i="14"/>
  <c r="H404" i="14" s="1"/>
  <c r="M404" i="14"/>
  <c r="J404" i="14"/>
  <c r="G404" i="14"/>
  <c r="G158" i="14"/>
  <c r="G255" i="14"/>
  <c r="G254" i="14" s="1"/>
  <c r="G253" i="14"/>
  <c r="G252" i="14" s="1"/>
  <c r="M254" i="14"/>
  <c r="L254" i="14"/>
  <c r="J254" i="14"/>
  <c r="I254" i="14"/>
  <c r="M252" i="14"/>
  <c r="L252" i="14"/>
  <c r="J252" i="14"/>
  <c r="I252" i="14"/>
  <c r="M960" i="14"/>
  <c r="H255" i="14" l="1"/>
  <c r="H254" i="14" s="1"/>
  <c r="H253" i="14"/>
  <c r="H252" i="14" s="1"/>
  <c r="G341" i="14"/>
  <c r="J53" i="18"/>
  <c r="J48" i="18"/>
  <c r="J46" i="18"/>
  <c r="J43" i="18"/>
  <c r="J42" i="18"/>
  <c r="J41" i="18"/>
  <c r="J40" i="18"/>
  <c r="J38" i="18"/>
  <c r="J37" i="18"/>
  <c r="J36" i="18"/>
  <c r="I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I18" i="18"/>
  <c r="J17" i="18"/>
  <c r="J16" i="18"/>
  <c r="I15" i="18"/>
  <c r="J11" i="18"/>
  <c r="J12" i="18"/>
  <c r="I11" i="18"/>
  <c r="G53" i="18"/>
  <c r="G50" i="18"/>
  <c r="G49" i="18"/>
  <c r="G48" i="18"/>
  <c r="G46" i="18"/>
  <c r="G43" i="18"/>
  <c r="G42" i="18"/>
  <c r="G41" i="18"/>
  <c r="G40" i="18"/>
  <c r="G38" i="18"/>
  <c r="G37" i="18"/>
  <c r="G36" i="18"/>
  <c r="F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F18" i="18"/>
  <c r="G17" i="18"/>
  <c r="G16" i="18"/>
  <c r="F15" i="18"/>
  <c r="G11" i="18"/>
  <c r="G12" i="18"/>
  <c r="F11" i="18"/>
  <c r="D54" i="18"/>
  <c r="D53" i="18"/>
  <c r="D52" i="18"/>
  <c r="D50" i="18"/>
  <c r="D49" i="18"/>
  <c r="D48" i="18"/>
  <c r="D46" i="18"/>
  <c r="D45" i="18"/>
  <c r="D44" i="18"/>
  <c r="D43" i="18"/>
  <c r="D42" i="18"/>
  <c r="D41" i="18"/>
  <c r="D40" i="18"/>
  <c r="D39" i="18"/>
  <c r="D38" i="18"/>
  <c r="D37" i="18"/>
  <c r="D36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1" i="18"/>
  <c r="D20" i="18"/>
  <c r="D19" i="18"/>
  <c r="D17" i="18"/>
  <c r="D16" i="18"/>
  <c r="D14" i="18"/>
  <c r="D13" i="18"/>
  <c r="D12" i="18"/>
  <c r="C18" i="18"/>
  <c r="C15" i="18"/>
  <c r="C11" i="18"/>
  <c r="M957" i="14"/>
  <c r="M959" i="14"/>
  <c r="J959" i="14"/>
  <c r="N971" i="14"/>
  <c r="N970" i="14" s="1"/>
  <c r="N969" i="14" s="1"/>
  <c r="N968" i="14" s="1"/>
  <c r="M970" i="14"/>
  <c r="M969" i="14" s="1"/>
  <c r="M968" i="14" s="1"/>
  <c r="N967" i="14"/>
  <c r="N966" i="14" s="1"/>
  <c r="M966" i="14"/>
  <c r="M965" i="14"/>
  <c r="M964" i="14" s="1"/>
  <c r="N960" i="14"/>
  <c r="N959" i="14" s="1"/>
  <c r="N955" i="14"/>
  <c r="N954" i="14"/>
  <c r="N953" i="14"/>
  <c r="M952" i="14"/>
  <c r="M951" i="14" s="1"/>
  <c r="M950" i="14" s="1"/>
  <c r="N949" i="14"/>
  <c r="N948" i="14"/>
  <c r="N947" i="14" s="1"/>
  <c r="N946" i="14" s="1"/>
  <c r="N945" i="14" s="1"/>
  <c r="M947" i="14"/>
  <c r="M946" i="14" s="1"/>
  <c r="M945" i="14" s="1"/>
  <c r="N943" i="14"/>
  <c r="N942" i="14"/>
  <c r="M941" i="14"/>
  <c r="N940" i="14"/>
  <c r="N939" i="14" s="1"/>
  <c r="M939" i="14"/>
  <c r="N934" i="14"/>
  <c r="N933" i="14" s="1"/>
  <c r="M933" i="14"/>
  <c r="N932" i="14"/>
  <c r="N931" i="14"/>
  <c r="N930" i="14"/>
  <c r="M929" i="14"/>
  <c r="N921" i="14"/>
  <c r="N920" i="14"/>
  <c r="M919" i="14"/>
  <c r="M918" i="14" s="1"/>
  <c r="M917" i="14" s="1"/>
  <c r="M916" i="14" s="1"/>
  <c r="M915" i="14" s="1"/>
  <c r="N914" i="14"/>
  <c r="N913" i="14" s="1"/>
  <c r="N912" i="14" s="1"/>
  <c r="N911" i="14" s="1"/>
  <c r="N910" i="14" s="1"/>
  <c r="N909" i="14" s="1"/>
  <c r="M913" i="14"/>
  <c r="M912" i="14" s="1"/>
  <c r="M911" i="14" s="1"/>
  <c r="M910" i="14" s="1"/>
  <c r="M909" i="14" s="1"/>
  <c r="N908" i="14"/>
  <c r="N907" i="14"/>
  <c r="N906" i="14"/>
  <c r="M905" i="14"/>
  <c r="M904" i="14" s="1"/>
  <c r="N903" i="14"/>
  <c r="N902" i="14" s="1"/>
  <c r="M902" i="14"/>
  <c r="N901" i="14"/>
  <c r="N900" i="14" s="1"/>
  <c r="M900" i="14"/>
  <c r="N899" i="14"/>
  <c r="N898" i="14" s="1"/>
  <c r="M898" i="14"/>
  <c r="N894" i="14"/>
  <c r="N893" i="14" s="1"/>
  <c r="N892" i="14" s="1"/>
  <c r="N891" i="14" s="1"/>
  <c r="N890" i="14" s="1"/>
  <c r="M893" i="14"/>
  <c r="M892" i="14" s="1"/>
  <c r="M891" i="14" s="1"/>
  <c r="M890" i="14" s="1"/>
  <c r="N887" i="14"/>
  <c r="N886" i="14" s="1"/>
  <c r="N885" i="14" s="1"/>
  <c r="N884" i="14" s="1"/>
  <c r="N883" i="14" s="1"/>
  <c r="N882" i="14" s="1"/>
  <c r="N881" i="14" s="1"/>
  <c r="M886" i="14"/>
  <c r="M885" i="14" s="1"/>
  <c r="M884" i="14" s="1"/>
  <c r="M883" i="14" s="1"/>
  <c r="M882" i="14" s="1"/>
  <c r="M881" i="14" s="1"/>
  <c r="N880" i="14"/>
  <c r="N879" i="14" s="1"/>
  <c r="N878" i="14" s="1"/>
  <c r="N877" i="14" s="1"/>
  <c r="N876" i="14" s="1"/>
  <c r="N875" i="14" s="1"/>
  <c r="M879" i="14"/>
  <c r="M878" i="14" s="1"/>
  <c r="M877" i="14" s="1"/>
  <c r="M876" i="14" s="1"/>
  <c r="M875" i="14" s="1"/>
  <c r="N874" i="14"/>
  <c r="N873" i="14" s="1"/>
  <c r="N872" i="14" s="1"/>
  <c r="N871" i="14" s="1"/>
  <c r="N870" i="14" s="1"/>
  <c r="M873" i="14"/>
  <c r="M872" i="14"/>
  <c r="M871" i="14" s="1"/>
  <c r="M870" i="14" s="1"/>
  <c r="N869" i="14"/>
  <c r="N868" i="14" s="1"/>
  <c r="N867" i="14" s="1"/>
  <c r="N866" i="14" s="1"/>
  <c r="N865" i="14" s="1"/>
  <c r="M868" i="14"/>
  <c r="M867" i="14" s="1"/>
  <c r="M866" i="14" s="1"/>
  <c r="M865" i="14" s="1"/>
  <c r="N862" i="14"/>
  <c r="N861" i="14" s="1"/>
  <c r="N860" i="14" s="1"/>
  <c r="N859" i="14" s="1"/>
  <c r="N858" i="14" s="1"/>
  <c r="N857" i="14" s="1"/>
  <c r="N856" i="14" s="1"/>
  <c r="M861" i="14"/>
  <c r="M860" i="14" s="1"/>
  <c r="M859" i="14" s="1"/>
  <c r="M858" i="14" s="1"/>
  <c r="M857" i="14" s="1"/>
  <c r="M856" i="14" s="1"/>
  <c r="N853" i="14"/>
  <c r="N852" i="14" s="1"/>
  <c r="N851" i="14" s="1"/>
  <c r="M852" i="14"/>
  <c r="M851" i="14" s="1"/>
  <c r="N850" i="14"/>
  <c r="N849" i="14" s="1"/>
  <c r="N848" i="14" s="1"/>
  <c r="M849" i="14"/>
  <c r="M848" i="14" s="1"/>
  <c r="N847" i="14"/>
  <c r="N846" i="14" s="1"/>
  <c r="N845" i="14" s="1"/>
  <c r="M846" i="14"/>
  <c r="M845" i="14" s="1"/>
  <c r="N842" i="14"/>
  <c r="N841" i="14" s="1"/>
  <c r="M841" i="14"/>
  <c r="N840" i="14"/>
  <c r="N839" i="14"/>
  <c r="N838" i="14"/>
  <c r="M837" i="14"/>
  <c r="M836" i="14" s="1"/>
  <c r="M835" i="14" s="1"/>
  <c r="N834" i="14"/>
  <c r="N833" i="14" s="1"/>
  <c r="M833" i="14"/>
  <c r="N832" i="14"/>
  <c r="N831" i="14" s="1"/>
  <c r="M831" i="14"/>
  <c r="M830" i="14" s="1"/>
  <c r="M829" i="14" s="1"/>
  <c r="N826" i="14"/>
  <c r="N825" i="14" s="1"/>
  <c r="M825" i="14"/>
  <c r="N824" i="14"/>
  <c r="N823" i="14" s="1"/>
  <c r="M823" i="14"/>
  <c r="N822" i="14"/>
  <c r="N821" i="14" s="1"/>
  <c r="M821" i="14"/>
  <c r="N820" i="14"/>
  <c r="N819" i="14" s="1"/>
  <c r="M819" i="14"/>
  <c r="N818" i="14"/>
  <c r="N817" i="14" s="1"/>
  <c r="M817" i="14"/>
  <c r="N816" i="14"/>
  <c r="N815" i="14" s="1"/>
  <c r="M815" i="14"/>
  <c r="N812" i="14"/>
  <c r="N811" i="14" s="1"/>
  <c r="M811" i="14"/>
  <c r="N810" i="14"/>
  <c r="N809" i="14" s="1"/>
  <c r="M809" i="14"/>
  <c r="N808" i="14"/>
  <c r="N807" i="14" s="1"/>
  <c r="M807" i="14"/>
  <c r="N804" i="14"/>
  <c r="N803" i="14" s="1"/>
  <c r="M803" i="14"/>
  <c r="N802" i="14"/>
  <c r="N801" i="14" s="1"/>
  <c r="M801" i="14"/>
  <c r="N795" i="14"/>
  <c r="N794" i="14" s="1"/>
  <c r="N793" i="14" s="1"/>
  <c r="N792" i="14" s="1"/>
  <c r="M794" i="14"/>
  <c r="M793" i="14" s="1"/>
  <c r="M792" i="14" s="1"/>
  <c r="N791" i="14"/>
  <c r="N790" i="14" s="1"/>
  <c r="N789" i="14" s="1"/>
  <c r="N788" i="14" s="1"/>
  <c r="M790" i="14"/>
  <c r="M789" i="14" s="1"/>
  <c r="M788" i="14" s="1"/>
  <c r="N785" i="14"/>
  <c r="N784" i="14" s="1"/>
  <c r="N783" i="14" s="1"/>
  <c r="N782" i="14" s="1"/>
  <c r="N781" i="14" s="1"/>
  <c r="N780" i="14" s="1"/>
  <c r="M784" i="14"/>
  <c r="M783" i="14" s="1"/>
  <c r="M782" i="14" s="1"/>
  <c r="M781" i="14" s="1"/>
  <c r="M780" i="14" s="1"/>
  <c r="N779" i="14"/>
  <c r="N778" i="14" s="1"/>
  <c r="N777" i="14" s="1"/>
  <c r="N776" i="14" s="1"/>
  <c r="M778" i="14"/>
  <c r="M777" i="14" s="1"/>
  <c r="M776" i="14" s="1"/>
  <c r="M772" i="14"/>
  <c r="M771" i="14" s="1"/>
  <c r="N766" i="14"/>
  <c r="N765" i="14"/>
  <c r="M763" i="14"/>
  <c r="M756" i="14"/>
  <c r="M755" i="14" s="1"/>
  <c r="M754" i="14" s="1"/>
  <c r="M753" i="14" s="1"/>
  <c r="M752" i="14" s="1"/>
  <c r="M751" i="14" s="1"/>
  <c r="N748" i="14"/>
  <c r="N747" i="14" s="1"/>
  <c r="N746" i="14" s="1"/>
  <c r="N745" i="14" s="1"/>
  <c r="N744" i="14" s="1"/>
  <c r="N743" i="14" s="1"/>
  <c r="N742" i="14" s="1"/>
  <c r="M747" i="14"/>
  <c r="M746" i="14" s="1"/>
  <c r="M745" i="14" s="1"/>
  <c r="M744" i="14" s="1"/>
  <c r="M743" i="14" s="1"/>
  <c r="M742" i="14" s="1"/>
  <c r="N741" i="14"/>
  <c r="N740" i="14" s="1"/>
  <c r="N739" i="14" s="1"/>
  <c r="N738" i="14" s="1"/>
  <c r="N737" i="14" s="1"/>
  <c r="N736" i="14" s="1"/>
  <c r="M740" i="14"/>
  <c r="M739" i="14" s="1"/>
  <c r="M738" i="14" s="1"/>
  <c r="M737" i="14" s="1"/>
  <c r="M736" i="14" s="1"/>
  <c r="N735" i="14"/>
  <c r="N734" i="14" s="1"/>
  <c r="N733" i="14" s="1"/>
  <c r="N732" i="14" s="1"/>
  <c r="N731" i="14" s="1"/>
  <c r="M734" i="14"/>
  <c r="M733" i="14" s="1"/>
  <c r="M732" i="14" s="1"/>
  <c r="M731" i="14" s="1"/>
  <c r="N730" i="14"/>
  <c r="N729" i="14" s="1"/>
  <c r="M729" i="14"/>
  <c r="N728" i="14"/>
  <c r="N727" i="14"/>
  <c r="M726" i="14"/>
  <c r="M724" i="14"/>
  <c r="N718" i="14"/>
  <c r="N717" i="14"/>
  <c r="M716" i="14"/>
  <c r="M715" i="14" s="1"/>
  <c r="N714" i="14"/>
  <c r="N713" i="14"/>
  <c r="M712" i="14"/>
  <c r="M711" i="14" s="1"/>
  <c r="N708" i="14"/>
  <c r="N707" i="14"/>
  <c r="M706" i="14"/>
  <c r="N705" i="14"/>
  <c r="N704" i="14"/>
  <c r="N703" i="14"/>
  <c r="M702" i="14"/>
  <c r="N701" i="14"/>
  <c r="N700" i="14" s="1"/>
  <c r="M700" i="14"/>
  <c r="N698" i="14"/>
  <c r="N697" i="14" s="1"/>
  <c r="M697" i="14"/>
  <c r="N696" i="14"/>
  <c r="N695" i="14"/>
  <c r="M694" i="14"/>
  <c r="N691" i="14"/>
  <c r="N690" i="14" s="1"/>
  <c r="M690" i="14"/>
  <c r="N689" i="14"/>
  <c r="N688" i="14" s="1"/>
  <c r="M688" i="14"/>
  <c r="N687" i="14"/>
  <c r="N686" i="14"/>
  <c r="N685" i="14"/>
  <c r="M684" i="14"/>
  <c r="N679" i="14"/>
  <c r="N678" i="14" s="1"/>
  <c r="N677" i="14" s="1"/>
  <c r="N676" i="14" s="1"/>
  <c r="N675" i="14" s="1"/>
  <c r="N674" i="14" s="1"/>
  <c r="M678" i="14"/>
  <c r="M677" i="14" s="1"/>
  <c r="M676" i="14" s="1"/>
  <c r="M675" i="14" s="1"/>
  <c r="M674" i="14" s="1"/>
  <c r="N673" i="14"/>
  <c r="N672" i="14" s="1"/>
  <c r="N671" i="14" s="1"/>
  <c r="N670" i="14" s="1"/>
  <c r="N669" i="14" s="1"/>
  <c r="M672" i="14"/>
  <c r="M671" i="14" s="1"/>
  <c r="M670" i="14" s="1"/>
  <c r="M669" i="14" s="1"/>
  <c r="N668" i="14"/>
  <c r="N667" i="14" s="1"/>
  <c r="N666" i="14" s="1"/>
  <c r="N665" i="14" s="1"/>
  <c r="N664" i="14" s="1"/>
  <c r="M667" i="14"/>
  <c r="M666" i="14" s="1"/>
  <c r="M665" i="14" s="1"/>
  <c r="M664" i="14" s="1"/>
  <c r="N662" i="14"/>
  <c r="N661" i="14" s="1"/>
  <c r="N660" i="14" s="1"/>
  <c r="N659" i="14" s="1"/>
  <c r="N658" i="14" s="1"/>
  <c r="M661" i="14"/>
  <c r="M660" i="14" s="1"/>
  <c r="M659" i="14" s="1"/>
  <c r="M658" i="14" s="1"/>
  <c r="N657" i="14"/>
  <c r="N656" i="14" s="1"/>
  <c r="N655" i="14" s="1"/>
  <c r="M656" i="14"/>
  <c r="M655" i="14" s="1"/>
  <c r="N654" i="14"/>
  <c r="N653" i="14" s="1"/>
  <c r="M653" i="14"/>
  <c r="N652" i="14"/>
  <c r="N651" i="14" s="1"/>
  <c r="M651" i="14"/>
  <c r="N650" i="14"/>
  <c r="N649" i="14" s="1"/>
  <c r="M649" i="14"/>
  <c r="N648" i="14"/>
  <c r="N647" i="14" s="1"/>
  <c r="M647" i="14"/>
  <c r="N646" i="14"/>
  <c r="N645" i="14" s="1"/>
  <c r="M645" i="14"/>
  <c r="N644" i="14"/>
  <c r="N643" i="14" s="1"/>
  <c r="M643" i="14"/>
  <c r="N641" i="14"/>
  <c r="N640" i="14" s="1"/>
  <c r="N639" i="14" s="1"/>
  <c r="M640" i="14"/>
  <c r="M639" i="14" s="1"/>
  <c r="M636" i="14"/>
  <c r="N635" i="14"/>
  <c r="N634" i="14" s="1"/>
  <c r="M634" i="14"/>
  <c r="N633" i="14"/>
  <c r="N632" i="14" s="1"/>
  <c r="M632" i="14"/>
  <c r="N627" i="14"/>
  <c r="N626" i="14" s="1"/>
  <c r="N625" i="14" s="1"/>
  <c r="N624" i="14" s="1"/>
  <c r="N623" i="14" s="1"/>
  <c r="M626" i="14"/>
  <c r="M625" i="14" s="1"/>
  <c r="M624" i="14" s="1"/>
  <c r="M623" i="14" s="1"/>
  <c r="N622" i="14"/>
  <c r="N621" i="14"/>
  <c r="M620" i="14"/>
  <c r="N619" i="14"/>
  <c r="N618" i="14" s="1"/>
  <c r="N617" i="14" s="1"/>
  <c r="M618" i="14"/>
  <c r="M617" i="14" s="1"/>
  <c r="N616" i="14"/>
  <c r="N615" i="14" s="1"/>
  <c r="M615" i="14"/>
  <c r="M611" i="14"/>
  <c r="N610" i="14"/>
  <c r="N609" i="14" s="1"/>
  <c r="M609" i="14"/>
  <c r="N608" i="14"/>
  <c r="N607" i="14" s="1"/>
  <c r="M607" i="14"/>
  <c r="N601" i="14"/>
  <c r="N600" i="14"/>
  <c r="M599" i="14"/>
  <c r="M598" i="14" s="1"/>
  <c r="M597" i="14" s="1"/>
  <c r="M596" i="14" s="1"/>
  <c r="M595" i="14" s="1"/>
  <c r="M594" i="14" s="1"/>
  <c r="N591" i="14"/>
  <c r="N590" i="14" s="1"/>
  <c r="N589" i="14" s="1"/>
  <c r="N588" i="14" s="1"/>
  <c r="N587" i="14" s="1"/>
  <c r="N586" i="14" s="1"/>
  <c r="N585" i="14" s="1"/>
  <c r="M590" i="14"/>
  <c r="M589" i="14" s="1"/>
  <c r="M588" i="14" s="1"/>
  <c r="M587" i="14" s="1"/>
  <c r="M586" i="14" s="1"/>
  <c r="M585" i="14" s="1"/>
  <c r="N584" i="14"/>
  <c r="N583" i="14" s="1"/>
  <c r="N582" i="14" s="1"/>
  <c r="N581" i="14" s="1"/>
  <c r="N580" i="14" s="1"/>
  <c r="N579" i="14" s="1"/>
  <c r="N578" i="14" s="1"/>
  <c r="M583" i="14"/>
  <c r="M582" i="14" s="1"/>
  <c r="M581" i="14" s="1"/>
  <c r="M580" i="14" s="1"/>
  <c r="M579" i="14" s="1"/>
  <c r="M578" i="14" s="1"/>
  <c r="N577" i="14"/>
  <c r="N576" i="14"/>
  <c r="M575" i="14"/>
  <c r="M574" i="14" s="1"/>
  <c r="M573" i="14" s="1"/>
  <c r="M572" i="14" s="1"/>
  <c r="N571" i="14"/>
  <c r="N570" i="14" s="1"/>
  <c r="N569" i="14" s="1"/>
  <c r="N568" i="14" s="1"/>
  <c r="M570" i="14"/>
  <c r="M569" i="14" s="1"/>
  <c r="M568" i="14" s="1"/>
  <c r="N567" i="14"/>
  <c r="N566" i="14" s="1"/>
  <c r="N565" i="14" s="1"/>
  <c r="M566" i="14"/>
  <c r="M565" i="14" s="1"/>
  <c r="N564" i="14"/>
  <c r="N563" i="14" s="1"/>
  <c r="N562" i="14" s="1"/>
  <c r="M563" i="14"/>
  <c r="M562" i="14" s="1"/>
  <c r="N558" i="14"/>
  <c r="N557" i="14"/>
  <c r="N556" i="14"/>
  <c r="M555" i="14"/>
  <c r="M554" i="14" s="1"/>
  <c r="M553" i="14" s="1"/>
  <c r="M552" i="14" s="1"/>
  <c r="M551" i="14" s="1"/>
  <c r="N547" i="14"/>
  <c r="N546" i="14" s="1"/>
  <c r="N545" i="14" s="1"/>
  <c r="N544" i="14" s="1"/>
  <c r="N543" i="14" s="1"/>
  <c r="N542" i="14" s="1"/>
  <c r="N541" i="14" s="1"/>
  <c r="M546" i="14"/>
  <c r="M545" i="14" s="1"/>
  <c r="M544" i="14" s="1"/>
  <c r="M543" i="14" s="1"/>
  <c r="M542" i="14" s="1"/>
  <c r="M541" i="14" s="1"/>
  <c r="N540" i="14"/>
  <c r="N539" i="14" s="1"/>
  <c r="N538" i="14" s="1"/>
  <c r="N537" i="14" s="1"/>
  <c r="N536" i="14" s="1"/>
  <c r="N535" i="14" s="1"/>
  <c r="N534" i="14" s="1"/>
  <c r="M539" i="14"/>
  <c r="M538" i="14" s="1"/>
  <c r="M537" i="14" s="1"/>
  <c r="M536" i="14" s="1"/>
  <c r="M535" i="14" s="1"/>
  <c r="M534" i="14" s="1"/>
  <c r="N533" i="14"/>
  <c r="N532" i="14"/>
  <c r="M531" i="14"/>
  <c r="M530" i="14" s="1"/>
  <c r="M529" i="14" s="1"/>
  <c r="M528" i="14" s="1"/>
  <c r="M527" i="14" s="1"/>
  <c r="N526" i="14"/>
  <c r="N525" i="14"/>
  <c r="M524" i="14"/>
  <c r="M523" i="14" s="1"/>
  <c r="M522" i="14" s="1"/>
  <c r="M521" i="14" s="1"/>
  <c r="M520" i="14" s="1"/>
  <c r="N509" i="14"/>
  <c r="N508" i="14" s="1"/>
  <c r="N507" i="14" s="1"/>
  <c r="N506" i="14" s="1"/>
  <c r="M508" i="14"/>
  <c r="M507" i="14" s="1"/>
  <c r="M506" i="14" s="1"/>
  <c r="N505" i="14"/>
  <c r="N504" i="14" s="1"/>
  <c r="M504" i="14"/>
  <c r="N503" i="14"/>
  <c r="N502" i="14" s="1"/>
  <c r="M502" i="14"/>
  <c r="N498" i="14"/>
  <c r="N497" i="14" s="1"/>
  <c r="N496" i="14" s="1"/>
  <c r="N495" i="14" s="1"/>
  <c r="M497" i="14"/>
  <c r="M496" i="14" s="1"/>
  <c r="M495" i="14" s="1"/>
  <c r="N494" i="14"/>
  <c r="N493" i="14" s="1"/>
  <c r="M493" i="14"/>
  <c r="N492" i="14"/>
  <c r="N491" i="14" s="1"/>
  <c r="M491" i="14"/>
  <c r="N487" i="14"/>
  <c r="N486" i="14" s="1"/>
  <c r="N485" i="14" s="1"/>
  <c r="N484" i="14" s="1"/>
  <c r="N483" i="14" s="1"/>
  <c r="M486" i="14"/>
  <c r="M485" i="14" s="1"/>
  <c r="M484" i="14" s="1"/>
  <c r="M483" i="14" s="1"/>
  <c r="N481" i="14"/>
  <c r="N480" i="14" s="1"/>
  <c r="N479" i="14" s="1"/>
  <c r="N478" i="14" s="1"/>
  <c r="M480" i="14"/>
  <c r="M479" i="14" s="1"/>
  <c r="M478" i="14" s="1"/>
  <c r="M476" i="14"/>
  <c r="M474" i="14"/>
  <c r="N473" i="14"/>
  <c r="N472" i="14" s="1"/>
  <c r="M472" i="14"/>
  <c r="M466" i="14"/>
  <c r="M465" i="14" s="1"/>
  <c r="M464" i="14" s="1"/>
  <c r="M463" i="14" s="1"/>
  <c r="M462" i="14" s="1"/>
  <c r="N461" i="14"/>
  <c r="N460" i="14" s="1"/>
  <c r="N459" i="14" s="1"/>
  <c r="N458" i="14" s="1"/>
  <c r="N457" i="14" s="1"/>
  <c r="N456" i="14" s="1"/>
  <c r="M460" i="14"/>
  <c r="M459" i="14" s="1"/>
  <c r="M458" i="14" s="1"/>
  <c r="M457" i="14" s="1"/>
  <c r="M456" i="14" s="1"/>
  <c r="N454" i="14"/>
  <c r="N453" i="14" s="1"/>
  <c r="N452" i="14" s="1"/>
  <c r="N451" i="14" s="1"/>
  <c r="N450" i="14" s="1"/>
  <c r="N449" i="14" s="1"/>
  <c r="M453" i="14"/>
  <c r="M452" i="14" s="1"/>
  <c r="M451" i="14" s="1"/>
  <c r="M450" i="14" s="1"/>
  <c r="M449" i="14" s="1"/>
  <c r="M447" i="14"/>
  <c r="N441" i="14"/>
  <c r="N440" i="14" s="1"/>
  <c r="N439" i="14" s="1"/>
  <c r="N438" i="14" s="1"/>
  <c r="N437" i="14" s="1"/>
  <c r="N436" i="14" s="1"/>
  <c r="M440" i="14"/>
  <c r="M439" i="14" s="1"/>
  <c r="M438" i="14" s="1"/>
  <c r="M437" i="14" s="1"/>
  <c r="M436" i="14" s="1"/>
  <c r="N435" i="14"/>
  <c r="N434" i="14" s="1"/>
  <c r="M434" i="14"/>
  <c r="N433" i="14"/>
  <c r="N432" i="14" s="1"/>
  <c r="M432" i="14"/>
  <c r="N429" i="14"/>
  <c r="N428" i="14" s="1"/>
  <c r="N427" i="14" s="1"/>
  <c r="N426" i="14" s="1"/>
  <c r="M428" i="14"/>
  <c r="M427" i="14" s="1"/>
  <c r="M426" i="14" s="1"/>
  <c r="N424" i="14"/>
  <c r="N423" i="14" s="1"/>
  <c r="N422" i="14" s="1"/>
  <c r="N421" i="14" s="1"/>
  <c r="N420" i="14" s="1"/>
  <c r="M423" i="14"/>
  <c r="M422" i="14" s="1"/>
  <c r="M421" i="14" s="1"/>
  <c r="M420" i="14" s="1"/>
  <c r="M417" i="14"/>
  <c r="M416" i="14" s="1"/>
  <c r="M415" i="14" s="1"/>
  <c r="M414" i="14" s="1"/>
  <c r="M413" i="14" s="1"/>
  <c r="M411" i="14"/>
  <c r="M409" i="14"/>
  <c r="N399" i="14"/>
  <c r="N398" i="14" s="1"/>
  <c r="N397" i="14" s="1"/>
  <c r="M398" i="14"/>
  <c r="M397" i="14" s="1"/>
  <c r="N396" i="14"/>
  <c r="N395" i="14" s="1"/>
  <c r="M395" i="14"/>
  <c r="N394" i="14"/>
  <c r="N393" i="14" s="1"/>
  <c r="M393" i="14"/>
  <c r="N387" i="14"/>
  <c r="N386" i="14" s="1"/>
  <c r="N385" i="14" s="1"/>
  <c r="N384" i="14" s="1"/>
  <c r="N383" i="14" s="1"/>
  <c r="M386" i="14"/>
  <c r="M385" i="14" s="1"/>
  <c r="M384" i="14" s="1"/>
  <c r="M383" i="14" s="1"/>
  <c r="N382" i="14"/>
  <c r="N381" i="14" s="1"/>
  <c r="N380" i="14" s="1"/>
  <c r="N379" i="14" s="1"/>
  <c r="M381" i="14"/>
  <c r="M380" i="14" s="1"/>
  <c r="M379" i="14" s="1"/>
  <c r="N378" i="14"/>
  <c r="N377" i="14" s="1"/>
  <c r="N376" i="14" s="1"/>
  <c r="N375" i="14" s="1"/>
  <c r="M377" i="14"/>
  <c r="M376" i="14" s="1"/>
  <c r="M375" i="14" s="1"/>
  <c r="N367" i="14"/>
  <c r="N366" i="14" s="1"/>
  <c r="N365" i="14" s="1"/>
  <c r="N364" i="14" s="1"/>
  <c r="M366" i="14"/>
  <c r="M365" i="14" s="1"/>
  <c r="M364" i="14" s="1"/>
  <c r="N363" i="14"/>
  <c r="N362" i="14" s="1"/>
  <c r="N361" i="14" s="1"/>
  <c r="N360" i="14" s="1"/>
  <c r="M362" i="14"/>
  <c r="M361" i="14" s="1"/>
  <c r="M360" i="14" s="1"/>
  <c r="N359" i="14"/>
  <c r="N358" i="14" s="1"/>
  <c r="N357" i="14" s="1"/>
  <c r="M358" i="14"/>
  <c r="M357" i="14" s="1"/>
  <c r="N356" i="14"/>
  <c r="N355" i="14" s="1"/>
  <c r="M355" i="14"/>
  <c r="N354" i="14"/>
  <c r="N353" i="14" s="1"/>
  <c r="M353" i="14"/>
  <c r="M350" i="14"/>
  <c r="M348" i="14"/>
  <c r="M346" i="14"/>
  <c r="M339" i="14"/>
  <c r="M337" i="14"/>
  <c r="N336" i="14"/>
  <c r="N335" i="14" s="1"/>
  <c r="M335" i="14"/>
  <c r="M333" i="14"/>
  <c r="M331" i="14"/>
  <c r="N329" i="14"/>
  <c r="N328" i="14" s="1"/>
  <c r="M328" i="14"/>
  <c r="N327" i="14"/>
  <c r="N326" i="14" s="1"/>
  <c r="M326" i="14"/>
  <c r="N324" i="14"/>
  <c r="N323" i="14" s="1"/>
  <c r="M323" i="14"/>
  <c r="N322" i="14"/>
  <c r="N321" i="14" s="1"/>
  <c r="M321" i="14"/>
  <c r="N317" i="14"/>
  <c r="N316" i="14" s="1"/>
  <c r="N315" i="14" s="1"/>
  <c r="N314" i="14" s="1"/>
  <c r="N313" i="14" s="1"/>
  <c r="M316" i="14"/>
  <c r="M315" i="14" s="1"/>
  <c r="M314" i="14" s="1"/>
  <c r="M313" i="14" s="1"/>
  <c r="N311" i="14"/>
  <c r="N310" i="14" s="1"/>
  <c r="N309" i="14" s="1"/>
  <c r="M310" i="14"/>
  <c r="M309" i="14" s="1"/>
  <c r="N308" i="14"/>
  <c r="N307" i="14"/>
  <c r="M306" i="14"/>
  <c r="M305" i="14" s="1"/>
  <c r="N301" i="14"/>
  <c r="N300" i="14" s="1"/>
  <c r="M300" i="14"/>
  <c r="N299" i="14"/>
  <c r="N298" i="14" s="1"/>
  <c r="M298" i="14"/>
  <c r="N297" i="14"/>
  <c r="N296" i="14" s="1"/>
  <c r="M296" i="14"/>
  <c r="N295" i="14"/>
  <c r="N294" i="14"/>
  <c r="M293" i="14"/>
  <c r="N292" i="14"/>
  <c r="N291" i="14"/>
  <c r="M290" i="14"/>
  <c r="N289" i="14"/>
  <c r="N288" i="14"/>
  <c r="N287" i="14"/>
  <c r="M286" i="14"/>
  <c r="N280" i="14"/>
  <c r="N279" i="14" s="1"/>
  <c r="N278" i="14" s="1"/>
  <c r="N277" i="14" s="1"/>
  <c r="N276" i="14" s="1"/>
  <c r="M279" i="14"/>
  <c r="M278" i="14" s="1"/>
  <c r="M277" i="14" s="1"/>
  <c r="M276" i="14" s="1"/>
  <c r="N275" i="14"/>
  <c r="N274" i="14" s="1"/>
  <c r="M274" i="14"/>
  <c r="M272" i="14"/>
  <c r="N267" i="14"/>
  <c r="N266" i="14" s="1"/>
  <c r="N265" i="14" s="1"/>
  <c r="N264" i="14" s="1"/>
  <c r="M266" i="14"/>
  <c r="M265" i="14" s="1"/>
  <c r="M264" i="14" s="1"/>
  <c r="N263" i="14"/>
  <c r="N262" i="14" s="1"/>
  <c r="M262" i="14"/>
  <c r="N261" i="14"/>
  <c r="M259" i="14"/>
  <c r="M257" i="14"/>
  <c r="N251" i="14"/>
  <c r="N250" i="14" s="1"/>
  <c r="N249" i="14" s="1"/>
  <c r="M250" i="14"/>
  <c r="M249" i="14" s="1"/>
  <c r="N245" i="14"/>
  <c r="N244" i="14"/>
  <c r="M243" i="14"/>
  <c r="M242" i="14" s="1"/>
  <c r="M241" i="14" s="1"/>
  <c r="M240" i="14" s="1"/>
  <c r="M239" i="14" s="1"/>
  <c r="N238" i="14"/>
  <c r="N237" i="14" s="1"/>
  <c r="N236" i="14" s="1"/>
  <c r="N235" i="14" s="1"/>
  <c r="M237" i="14"/>
  <c r="M236" i="14" s="1"/>
  <c r="M235" i="14" s="1"/>
  <c r="N234" i="14"/>
  <c r="N233" i="14" s="1"/>
  <c r="N232" i="14" s="1"/>
  <c r="N231" i="14" s="1"/>
  <c r="M233" i="14"/>
  <c r="M232" i="14" s="1"/>
  <c r="M231" i="14" s="1"/>
  <c r="N228" i="14"/>
  <c r="N227" i="14" s="1"/>
  <c r="N226" i="14" s="1"/>
  <c r="N225" i="14" s="1"/>
  <c r="N224" i="14" s="1"/>
  <c r="M227" i="14"/>
  <c r="M226" i="14" s="1"/>
  <c r="M225" i="14" s="1"/>
  <c r="M224" i="14" s="1"/>
  <c r="N223" i="14"/>
  <c r="N222" i="14" s="1"/>
  <c r="N221" i="14" s="1"/>
  <c r="M222" i="14"/>
  <c r="M221" i="14" s="1"/>
  <c r="N220" i="14"/>
  <c r="N219" i="14" s="1"/>
  <c r="N218" i="14" s="1"/>
  <c r="M219" i="14"/>
  <c r="M218" i="14" s="1"/>
  <c r="M214" i="14"/>
  <c r="M212" i="14"/>
  <c r="N211" i="14"/>
  <c r="N210" i="14" s="1"/>
  <c r="M210" i="14"/>
  <c r="N209" i="14"/>
  <c r="N208" i="14" s="1"/>
  <c r="M208" i="14"/>
  <c r="N202" i="14"/>
  <c r="N201" i="14" s="1"/>
  <c r="N200" i="14" s="1"/>
  <c r="M201" i="14"/>
  <c r="M200" i="14" s="1"/>
  <c r="N199" i="14"/>
  <c r="N198" i="14" s="1"/>
  <c r="M198" i="14"/>
  <c r="N197" i="14"/>
  <c r="N196" i="14" s="1"/>
  <c r="M196" i="14"/>
  <c r="N195" i="14"/>
  <c r="N194" i="14" s="1"/>
  <c r="M194" i="14"/>
  <c r="N193" i="14"/>
  <c r="N192" i="14" s="1"/>
  <c r="M192" i="14"/>
  <c r="N187" i="14"/>
  <c r="N186" i="14"/>
  <c r="N185" i="14"/>
  <c r="M184" i="14"/>
  <c r="M183" i="14" s="1"/>
  <c r="M182" i="14" s="1"/>
  <c r="N181" i="14"/>
  <c r="N180" i="14" s="1"/>
  <c r="M180" i="14"/>
  <c r="N179" i="14"/>
  <c r="N178" i="14"/>
  <c r="M177" i="14"/>
  <c r="N172" i="14"/>
  <c r="N171" i="14"/>
  <c r="N170" i="14"/>
  <c r="M169" i="14"/>
  <c r="M168" i="14" s="1"/>
  <c r="M167" i="14" s="1"/>
  <c r="N166" i="14"/>
  <c r="N165" i="14" s="1"/>
  <c r="N164" i="14" s="1"/>
  <c r="N163" i="14" s="1"/>
  <c r="M165" i="14"/>
  <c r="M164" i="14" s="1"/>
  <c r="M163" i="14" s="1"/>
  <c r="M158" i="14"/>
  <c r="M156" i="14"/>
  <c r="N154" i="14"/>
  <c r="N153" i="14" s="1"/>
  <c r="M153" i="14"/>
  <c r="N152" i="14"/>
  <c r="N151" i="14" s="1"/>
  <c r="M151" i="14"/>
  <c r="M149" i="14"/>
  <c r="N147" i="14"/>
  <c r="N146" i="14" s="1"/>
  <c r="M146" i="14"/>
  <c r="N145" i="14"/>
  <c r="N144" i="14" s="1"/>
  <c r="M144" i="14"/>
  <c r="N143" i="14"/>
  <c r="N142" i="14" s="1"/>
  <c r="M142" i="14"/>
  <c r="N141" i="14"/>
  <c r="N140" i="14" s="1"/>
  <c r="M140" i="14"/>
  <c r="N139" i="14"/>
  <c r="N138" i="14" s="1"/>
  <c r="M138" i="14"/>
  <c r="N135" i="14"/>
  <c r="N134" i="14"/>
  <c r="M133" i="14"/>
  <c r="M132" i="14" s="1"/>
  <c r="M131" i="14" s="1"/>
  <c r="N129" i="14"/>
  <c r="N128" i="14" s="1"/>
  <c r="N127" i="14" s="1"/>
  <c r="N126" i="14" s="1"/>
  <c r="M128" i="14"/>
  <c r="M127" i="14" s="1"/>
  <c r="M126" i="14" s="1"/>
  <c r="M124" i="14"/>
  <c r="N123" i="14"/>
  <c r="N122" i="14" s="1"/>
  <c r="M122" i="14"/>
  <c r="N121" i="14"/>
  <c r="N120" i="14"/>
  <c r="M119" i="14"/>
  <c r="N115" i="14"/>
  <c r="N114" i="14" s="1"/>
  <c r="N113" i="14" s="1"/>
  <c r="M114" i="14"/>
  <c r="M113" i="14" s="1"/>
  <c r="N112" i="14"/>
  <c r="N111" i="14" s="1"/>
  <c r="N110" i="14" s="1"/>
  <c r="M111" i="14"/>
  <c r="M110" i="14" s="1"/>
  <c r="N106" i="14"/>
  <c r="N105" i="14" s="1"/>
  <c r="N104" i="14" s="1"/>
  <c r="N103" i="14" s="1"/>
  <c r="M105" i="14"/>
  <c r="M104" i="14" s="1"/>
  <c r="M103" i="14" s="1"/>
  <c r="M101" i="14"/>
  <c r="M100" i="14" s="1"/>
  <c r="M99" i="14" s="1"/>
  <c r="N98" i="14"/>
  <c r="N97" i="14" s="1"/>
  <c r="N96" i="14" s="1"/>
  <c r="N95" i="14" s="1"/>
  <c r="N94" i="14" s="1"/>
  <c r="N93" i="14" s="1"/>
  <c r="M97" i="14"/>
  <c r="M96" i="14" s="1"/>
  <c r="M95" i="14" s="1"/>
  <c r="M94" i="14" s="1"/>
  <c r="M93" i="14" s="1"/>
  <c r="N92" i="14"/>
  <c r="N91" i="14" s="1"/>
  <c r="M91" i="14"/>
  <c r="N90" i="14"/>
  <c r="N89" i="14" s="1"/>
  <c r="M89" i="14"/>
  <c r="N88" i="14"/>
  <c r="N87" i="14"/>
  <c r="M86" i="14"/>
  <c r="N85" i="14"/>
  <c r="N84" i="14"/>
  <c r="M83" i="14"/>
  <c r="N82" i="14"/>
  <c r="N81" i="14" s="1"/>
  <c r="M81" i="14"/>
  <c r="N80" i="14"/>
  <c r="N79" i="14" s="1"/>
  <c r="M79" i="14"/>
  <c r="N78" i="14"/>
  <c r="N77" i="14" s="1"/>
  <c r="M77" i="14"/>
  <c r="N76" i="14"/>
  <c r="N75" i="14"/>
  <c r="N74" i="14"/>
  <c r="N73" i="14"/>
  <c r="M72" i="14"/>
  <c r="N68" i="14"/>
  <c r="N67" i="14" s="1"/>
  <c r="N66" i="14" s="1"/>
  <c r="N65" i="14" s="1"/>
  <c r="N64" i="14" s="1"/>
  <c r="M67" i="14"/>
  <c r="M66" i="14" s="1"/>
  <c r="M65" i="14" s="1"/>
  <c r="M64" i="14" s="1"/>
  <c r="N62" i="14"/>
  <c r="N61" i="14" s="1"/>
  <c r="N60" i="14" s="1"/>
  <c r="N59" i="14" s="1"/>
  <c r="M61" i="14"/>
  <c r="M60" i="14" s="1"/>
  <c r="M59" i="14" s="1"/>
  <c r="N55" i="14"/>
  <c r="N54" i="14" s="1"/>
  <c r="M54" i="14"/>
  <c r="N53" i="14"/>
  <c r="N52" i="14" s="1"/>
  <c r="M52" i="14"/>
  <c r="N48" i="14"/>
  <c r="N47" i="14" s="1"/>
  <c r="N46" i="14" s="1"/>
  <c r="N45" i="14" s="1"/>
  <c r="M47" i="14"/>
  <c r="M46" i="14" s="1"/>
  <c r="M45" i="14" s="1"/>
  <c r="N44" i="14"/>
  <c r="N43" i="14" s="1"/>
  <c r="M43" i="14"/>
  <c r="N42" i="14"/>
  <c r="N41" i="14" s="1"/>
  <c r="M41" i="14"/>
  <c r="N40" i="14"/>
  <c r="N39" i="14"/>
  <c r="M38" i="14"/>
  <c r="N32" i="14"/>
  <c r="N31" i="14" s="1"/>
  <c r="N30" i="14" s="1"/>
  <c r="N29" i="14" s="1"/>
  <c r="N28" i="14" s="1"/>
  <c r="M31" i="14"/>
  <c r="M30" i="14" s="1"/>
  <c r="M29" i="14" s="1"/>
  <c r="M28" i="14" s="1"/>
  <c r="N27" i="14"/>
  <c r="N26" i="14" s="1"/>
  <c r="N25" i="14" s="1"/>
  <c r="N24" i="14" s="1"/>
  <c r="M26" i="14"/>
  <c r="M25" i="14" s="1"/>
  <c r="M24" i="14" s="1"/>
  <c r="N23" i="14"/>
  <c r="N22" i="14" s="1"/>
  <c r="M22" i="14"/>
  <c r="N21" i="14"/>
  <c r="N20" i="14"/>
  <c r="M19" i="14"/>
  <c r="N18" i="14"/>
  <c r="N17" i="14" s="1"/>
  <c r="M17" i="14"/>
  <c r="K971" i="14"/>
  <c r="K970" i="14" s="1"/>
  <c r="K969" i="14" s="1"/>
  <c r="K968" i="14" s="1"/>
  <c r="J970" i="14"/>
  <c r="J969" i="14" s="1"/>
  <c r="J968" i="14" s="1"/>
  <c r="K967" i="14"/>
  <c r="K966" i="14" s="1"/>
  <c r="J966" i="14"/>
  <c r="K958" i="14"/>
  <c r="K955" i="14"/>
  <c r="K954" i="14"/>
  <c r="K953" i="14"/>
  <c r="J952" i="14"/>
  <c r="J951" i="14" s="1"/>
  <c r="J950" i="14" s="1"/>
  <c r="K949" i="14"/>
  <c r="K948" i="14"/>
  <c r="J947" i="14"/>
  <c r="J946" i="14" s="1"/>
  <c r="J945" i="14" s="1"/>
  <c r="K943" i="14"/>
  <c r="K942" i="14"/>
  <c r="J941" i="14"/>
  <c r="K940" i="14"/>
  <c r="K939" i="14" s="1"/>
  <c r="J939" i="14"/>
  <c r="K934" i="14"/>
  <c r="K933" i="14" s="1"/>
  <c r="J933" i="14"/>
  <c r="K932" i="14"/>
  <c r="K931" i="14"/>
  <c r="K930" i="14"/>
  <c r="J929" i="14"/>
  <c r="J928" i="14" s="1"/>
  <c r="J927" i="14" s="1"/>
  <c r="J926" i="14" s="1"/>
  <c r="J925" i="14" s="1"/>
  <c r="K921" i="14"/>
  <c r="K920" i="14"/>
  <c r="J919" i="14"/>
  <c r="J918" i="14" s="1"/>
  <c r="J917" i="14" s="1"/>
  <c r="J916" i="14" s="1"/>
  <c r="J915" i="14" s="1"/>
  <c r="K914" i="14"/>
  <c r="K913" i="14" s="1"/>
  <c r="K912" i="14" s="1"/>
  <c r="K911" i="14" s="1"/>
  <c r="K910" i="14" s="1"/>
  <c r="K909" i="14" s="1"/>
  <c r="J913" i="14"/>
  <c r="J912" i="14" s="1"/>
  <c r="J911" i="14" s="1"/>
  <c r="J910" i="14" s="1"/>
  <c r="J909" i="14" s="1"/>
  <c r="K908" i="14"/>
  <c r="K907" i="14"/>
  <c r="K906" i="14"/>
  <c r="J905" i="14"/>
  <c r="J904" i="14" s="1"/>
  <c r="K903" i="14"/>
  <c r="K902" i="14" s="1"/>
  <c r="J902" i="14"/>
  <c r="K901" i="14"/>
  <c r="K900" i="14" s="1"/>
  <c r="J900" i="14"/>
  <c r="K899" i="14"/>
  <c r="K898" i="14" s="1"/>
  <c r="J898" i="14"/>
  <c r="K894" i="14"/>
  <c r="K893" i="14" s="1"/>
  <c r="K892" i="14" s="1"/>
  <c r="K891" i="14" s="1"/>
  <c r="K890" i="14" s="1"/>
  <c r="J893" i="14"/>
  <c r="J892" i="14" s="1"/>
  <c r="J891" i="14" s="1"/>
  <c r="J890" i="14" s="1"/>
  <c r="K887" i="14"/>
  <c r="K886" i="14" s="1"/>
  <c r="K885" i="14" s="1"/>
  <c r="K884" i="14" s="1"/>
  <c r="K883" i="14" s="1"/>
  <c r="K882" i="14" s="1"/>
  <c r="K881" i="14" s="1"/>
  <c r="J886" i="14"/>
  <c r="J885" i="14" s="1"/>
  <c r="J884" i="14" s="1"/>
  <c r="J883" i="14" s="1"/>
  <c r="J882" i="14" s="1"/>
  <c r="J881" i="14" s="1"/>
  <c r="K880" i="14"/>
  <c r="K879" i="14" s="1"/>
  <c r="K878" i="14" s="1"/>
  <c r="K877" i="14" s="1"/>
  <c r="K876" i="14" s="1"/>
  <c r="K875" i="14" s="1"/>
  <c r="J879" i="14"/>
  <c r="J878" i="14" s="1"/>
  <c r="J877" i="14" s="1"/>
  <c r="J876" i="14" s="1"/>
  <c r="J875" i="14" s="1"/>
  <c r="K874" i="14"/>
  <c r="K873" i="14" s="1"/>
  <c r="K872" i="14" s="1"/>
  <c r="K871" i="14" s="1"/>
  <c r="K870" i="14" s="1"/>
  <c r="J873" i="14"/>
  <c r="J872" i="14" s="1"/>
  <c r="J871" i="14" s="1"/>
  <c r="J870" i="14" s="1"/>
  <c r="K869" i="14"/>
  <c r="K868" i="14" s="1"/>
  <c r="K867" i="14" s="1"/>
  <c r="K866" i="14" s="1"/>
  <c r="K865" i="14" s="1"/>
  <c r="J868" i="14"/>
  <c r="J867" i="14" s="1"/>
  <c r="J866" i="14" s="1"/>
  <c r="J865" i="14" s="1"/>
  <c r="K862" i="14"/>
  <c r="K861" i="14" s="1"/>
  <c r="K860" i="14" s="1"/>
  <c r="K859" i="14" s="1"/>
  <c r="K858" i="14" s="1"/>
  <c r="K857" i="14" s="1"/>
  <c r="K856" i="14" s="1"/>
  <c r="J861" i="14"/>
  <c r="J860" i="14" s="1"/>
  <c r="J859" i="14" s="1"/>
  <c r="J858" i="14" s="1"/>
  <c r="J857" i="14" s="1"/>
  <c r="J856" i="14" s="1"/>
  <c r="K853" i="14"/>
  <c r="K852" i="14" s="1"/>
  <c r="K851" i="14" s="1"/>
  <c r="J852" i="14"/>
  <c r="J851" i="14" s="1"/>
  <c r="K850" i="14"/>
  <c r="K849" i="14" s="1"/>
  <c r="K848" i="14" s="1"/>
  <c r="J849" i="14"/>
  <c r="J848" i="14" s="1"/>
  <c r="K847" i="14"/>
  <c r="K846" i="14" s="1"/>
  <c r="K845" i="14" s="1"/>
  <c r="J846" i="14"/>
  <c r="J845" i="14" s="1"/>
  <c r="K842" i="14"/>
  <c r="K841" i="14" s="1"/>
  <c r="J841" i="14"/>
  <c r="K840" i="14"/>
  <c r="K839" i="14"/>
  <c r="K838" i="14"/>
  <c r="J837" i="14"/>
  <c r="J836" i="14" s="1"/>
  <c r="J835" i="14" s="1"/>
  <c r="K834" i="14"/>
  <c r="K833" i="14" s="1"/>
  <c r="J833" i="14"/>
  <c r="K832" i="14"/>
  <c r="K831" i="14" s="1"/>
  <c r="J831" i="14"/>
  <c r="K826" i="14"/>
  <c r="K825" i="14" s="1"/>
  <c r="J825" i="14"/>
  <c r="K824" i="14"/>
  <c r="K823" i="14" s="1"/>
  <c r="J823" i="14"/>
  <c r="K822" i="14"/>
  <c r="K821" i="14" s="1"/>
  <c r="J821" i="14"/>
  <c r="K820" i="14"/>
  <c r="K819" i="14" s="1"/>
  <c r="J819" i="14"/>
  <c r="K818" i="14"/>
  <c r="K817" i="14" s="1"/>
  <c r="J817" i="14"/>
  <c r="K816" i="14"/>
  <c r="K815" i="14" s="1"/>
  <c r="J815" i="14"/>
  <c r="K812" i="14"/>
  <c r="K811" i="14" s="1"/>
  <c r="J811" i="14"/>
  <c r="K810" i="14"/>
  <c r="K809" i="14" s="1"/>
  <c r="J809" i="14"/>
  <c r="K808" i="14"/>
  <c r="K807" i="14" s="1"/>
  <c r="J807" i="14"/>
  <c r="K804" i="14"/>
  <c r="K803" i="14" s="1"/>
  <c r="J803" i="14"/>
  <c r="K802" i="14"/>
  <c r="K801" i="14" s="1"/>
  <c r="J801" i="14"/>
  <c r="K795" i="14"/>
  <c r="K794" i="14" s="1"/>
  <c r="K793" i="14" s="1"/>
  <c r="K792" i="14" s="1"/>
  <c r="J794" i="14"/>
  <c r="J793" i="14" s="1"/>
  <c r="J792" i="14" s="1"/>
  <c r="K791" i="14"/>
  <c r="K790" i="14" s="1"/>
  <c r="K789" i="14" s="1"/>
  <c r="K788" i="14" s="1"/>
  <c r="J790" i="14"/>
  <c r="J789" i="14" s="1"/>
  <c r="J788" i="14" s="1"/>
  <c r="K785" i="14"/>
  <c r="K784" i="14" s="1"/>
  <c r="K783" i="14" s="1"/>
  <c r="K782" i="14" s="1"/>
  <c r="K781" i="14" s="1"/>
  <c r="K780" i="14" s="1"/>
  <c r="J784" i="14"/>
  <c r="J783" i="14" s="1"/>
  <c r="J782" i="14" s="1"/>
  <c r="J781" i="14" s="1"/>
  <c r="J780" i="14" s="1"/>
  <c r="K779" i="14"/>
  <c r="K778" i="14" s="1"/>
  <c r="K777" i="14" s="1"/>
  <c r="K776" i="14" s="1"/>
  <c r="J778" i="14"/>
  <c r="J777" i="14" s="1"/>
  <c r="J776" i="14" s="1"/>
  <c r="K773" i="14"/>
  <c r="K772" i="14" s="1"/>
  <c r="K771" i="14" s="1"/>
  <c r="J772" i="14"/>
  <c r="J771" i="14" s="1"/>
  <c r="K766" i="14"/>
  <c r="K765" i="14"/>
  <c r="J763" i="14"/>
  <c r="J756" i="14"/>
  <c r="J755" i="14" s="1"/>
  <c r="J754" i="14" s="1"/>
  <c r="J753" i="14" s="1"/>
  <c r="J752" i="14" s="1"/>
  <c r="J751" i="14" s="1"/>
  <c r="K748" i="14"/>
  <c r="K747" i="14" s="1"/>
  <c r="K746" i="14" s="1"/>
  <c r="K745" i="14" s="1"/>
  <c r="K744" i="14" s="1"/>
  <c r="K743" i="14" s="1"/>
  <c r="K742" i="14" s="1"/>
  <c r="J747" i="14"/>
  <c r="J746" i="14" s="1"/>
  <c r="J745" i="14" s="1"/>
  <c r="J744" i="14" s="1"/>
  <c r="J743" i="14" s="1"/>
  <c r="J742" i="14" s="1"/>
  <c r="K741" i="14"/>
  <c r="K740" i="14" s="1"/>
  <c r="K739" i="14" s="1"/>
  <c r="K738" i="14" s="1"/>
  <c r="K737" i="14" s="1"/>
  <c r="K736" i="14" s="1"/>
  <c r="J740" i="14"/>
  <c r="J739" i="14" s="1"/>
  <c r="J738" i="14" s="1"/>
  <c r="J737" i="14" s="1"/>
  <c r="J736" i="14" s="1"/>
  <c r="K735" i="14"/>
  <c r="K734" i="14" s="1"/>
  <c r="K733" i="14" s="1"/>
  <c r="K732" i="14" s="1"/>
  <c r="K731" i="14" s="1"/>
  <c r="J734" i="14"/>
  <c r="J733" i="14" s="1"/>
  <c r="J732" i="14" s="1"/>
  <c r="J731" i="14" s="1"/>
  <c r="K730" i="14"/>
  <c r="K729" i="14" s="1"/>
  <c r="J729" i="14"/>
  <c r="K728" i="14"/>
  <c r="K727" i="14"/>
  <c r="J726" i="14"/>
  <c r="J724" i="14"/>
  <c r="K718" i="14"/>
  <c r="K717" i="14"/>
  <c r="J716" i="14"/>
  <c r="J715" i="14" s="1"/>
  <c r="K714" i="14"/>
  <c r="K713" i="14"/>
  <c r="J712" i="14"/>
  <c r="J711" i="14" s="1"/>
  <c r="K708" i="14"/>
  <c r="K707" i="14"/>
  <c r="J706" i="14"/>
  <c r="K705" i="14"/>
  <c r="K704" i="14"/>
  <c r="K703" i="14"/>
  <c r="J702" i="14"/>
  <c r="K701" i="14"/>
  <c r="K700" i="14" s="1"/>
  <c r="J700" i="14"/>
  <c r="K698" i="14"/>
  <c r="K697" i="14" s="1"/>
  <c r="J697" i="14"/>
  <c r="K696" i="14"/>
  <c r="K695" i="14"/>
  <c r="J694" i="14"/>
  <c r="K691" i="14"/>
  <c r="K690" i="14" s="1"/>
  <c r="J690" i="14"/>
  <c r="K689" i="14"/>
  <c r="K688" i="14" s="1"/>
  <c r="J688" i="14"/>
  <c r="K687" i="14"/>
  <c r="K686" i="14"/>
  <c r="K685" i="14"/>
  <c r="J684" i="14"/>
  <c r="K679" i="14"/>
  <c r="K678" i="14" s="1"/>
  <c r="K677" i="14" s="1"/>
  <c r="K676" i="14" s="1"/>
  <c r="K675" i="14" s="1"/>
  <c r="K674" i="14" s="1"/>
  <c r="J678" i="14"/>
  <c r="J677" i="14" s="1"/>
  <c r="J676" i="14" s="1"/>
  <c r="J675" i="14" s="1"/>
  <c r="J674" i="14" s="1"/>
  <c r="K673" i="14"/>
  <c r="K672" i="14" s="1"/>
  <c r="K671" i="14" s="1"/>
  <c r="K670" i="14" s="1"/>
  <c r="K669" i="14" s="1"/>
  <c r="J672" i="14"/>
  <c r="J671" i="14" s="1"/>
  <c r="J670" i="14" s="1"/>
  <c r="J669" i="14" s="1"/>
  <c r="K668" i="14"/>
  <c r="K667" i="14" s="1"/>
  <c r="K666" i="14" s="1"/>
  <c r="K665" i="14" s="1"/>
  <c r="K664" i="14" s="1"/>
  <c r="J667" i="14"/>
  <c r="J666" i="14" s="1"/>
  <c r="J665" i="14" s="1"/>
  <c r="J664" i="14" s="1"/>
  <c r="K662" i="14"/>
  <c r="K661" i="14" s="1"/>
  <c r="K660" i="14" s="1"/>
  <c r="K659" i="14" s="1"/>
  <c r="K658" i="14" s="1"/>
  <c r="J661" i="14"/>
  <c r="J660" i="14" s="1"/>
  <c r="J659" i="14" s="1"/>
  <c r="J658" i="14" s="1"/>
  <c r="K657" i="14"/>
  <c r="K656" i="14" s="1"/>
  <c r="K655" i="14" s="1"/>
  <c r="J656" i="14"/>
  <c r="J655" i="14" s="1"/>
  <c r="K654" i="14"/>
  <c r="K653" i="14" s="1"/>
  <c r="J653" i="14"/>
  <c r="K652" i="14"/>
  <c r="K651" i="14" s="1"/>
  <c r="J651" i="14"/>
  <c r="K650" i="14"/>
  <c r="K649" i="14" s="1"/>
  <c r="J649" i="14"/>
  <c r="K648" i="14"/>
  <c r="K647" i="14" s="1"/>
  <c r="J647" i="14"/>
  <c r="K646" i="14"/>
  <c r="K645" i="14" s="1"/>
  <c r="J645" i="14"/>
  <c r="K644" i="14"/>
  <c r="K643" i="14" s="1"/>
  <c r="J643" i="14"/>
  <c r="K641" i="14"/>
  <c r="K640" i="14" s="1"/>
  <c r="K639" i="14" s="1"/>
  <c r="J640" i="14"/>
  <c r="J639" i="14" s="1"/>
  <c r="J636" i="14"/>
  <c r="K635" i="14"/>
  <c r="K634" i="14" s="1"/>
  <c r="J634" i="14"/>
  <c r="K633" i="14"/>
  <c r="K632" i="14" s="1"/>
  <c r="J632" i="14"/>
  <c r="K627" i="14"/>
  <c r="K626" i="14" s="1"/>
  <c r="K625" i="14" s="1"/>
  <c r="K624" i="14" s="1"/>
  <c r="K623" i="14" s="1"/>
  <c r="J626" i="14"/>
  <c r="J625" i="14" s="1"/>
  <c r="J624" i="14" s="1"/>
  <c r="J623" i="14" s="1"/>
  <c r="K622" i="14"/>
  <c r="K621" i="14"/>
  <c r="J620" i="14"/>
  <c r="K619" i="14"/>
  <c r="K618" i="14" s="1"/>
  <c r="K617" i="14" s="1"/>
  <c r="J618" i="14"/>
  <c r="J617" i="14" s="1"/>
  <c r="K616" i="14"/>
  <c r="K615" i="14" s="1"/>
  <c r="J615" i="14"/>
  <c r="J611" i="14"/>
  <c r="K610" i="14"/>
  <c r="K609" i="14" s="1"/>
  <c r="J609" i="14"/>
  <c r="K608" i="14"/>
  <c r="K607" i="14" s="1"/>
  <c r="J607" i="14"/>
  <c r="K601" i="14"/>
  <c r="K600" i="14"/>
  <c r="J599" i="14"/>
  <c r="J598" i="14" s="1"/>
  <c r="J597" i="14" s="1"/>
  <c r="J596" i="14" s="1"/>
  <c r="J595" i="14" s="1"/>
  <c r="J594" i="14" s="1"/>
  <c r="K591" i="14"/>
  <c r="K590" i="14" s="1"/>
  <c r="K589" i="14" s="1"/>
  <c r="K588" i="14" s="1"/>
  <c r="K587" i="14" s="1"/>
  <c r="K586" i="14" s="1"/>
  <c r="K585" i="14" s="1"/>
  <c r="J590" i="14"/>
  <c r="J589" i="14" s="1"/>
  <c r="J588" i="14" s="1"/>
  <c r="J587" i="14" s="1"/>
  <c r="J586" i="14" s="1"/>
  <c r="J585" i="14" s="1"/>
  <c r="K584" i="14"/>
  <c r="K583" i="14" s="1"/>
  <c r="K582" i="14" s="1"/>
  <c r="K581" i="14" s="1"/>
  <c r="K580" i="14" s="1"/>
  <c r="K579" i="14" s="1"/>
  <c r="K578" i="14" s="1"/>
  <c r="J583" i="14"/>
  <c r="J582" i="14" s="1"/>
  <c r="J581" i="14" s="1"/>
  <c r="J580" i="14" s="1"/>
  <c r="J579" i="14" s="1"/>
  <c r="J578" i="14" s="1"/>
  <c r="K577" i="14"/>
  <c r="K576" i="14"/>
  <c r="J575" i="14"/>
  <c r="J574" i="14" s="1"/>
  <c r="J573" i="14" s="1"/>
  <c r="J572" i="14" s="1"/>
  <c r="K571" i="14"/>
  <c r="K570" i="14" s="1"/>
  <c r="K569" i="14" s="1"/>
  <c r="K568" i="14" s="1"/>
  <c r="J570" i="14"/>
  <c r="J569" i="14" s="1"/>
  <c r="J568" i="14" s="1"/>
  <c r="K567" i="14"/>
  <c r="K566" i="14" s="1"/>
  <c r="K565" i="14" s="1"/>
  <c r="J566" i="14"/>
  <c r="J565" i="14" s="1"/>
  <c r="K564" i="14"/>
  <c r="K563" i="14" s="1"/>
  <c r="K562" i="14" s="1"/>
  <c r="J563" i="14"/>
  <c r="J562" i="14" s="1"/>
  <c r="K558" i="14"/>
  <c r="K557" i="14"/>
  <c r="K556" i="14"/>
  <c r="J555" i="14"/>
  <c r="J554" i="14" s="1"/>
  <c r="J553" i="14" s="1"/>
  <c r="J552" i="14" s="1"/>
  <c r="J551" i="14" s="1"/>
  <c r="K547" i="14"/>
  <c r="K546" i="14" s="1"/>
  <c r="K545" i="14" s="1"/>
  <c r="K544" i="14" s="1"/>
  <c r="K543" i="14" s="1"/>
  <c r="K542" i="14" s="1"/>
  <c r="K541" i="14" s="1"/>
  <c r="J546" i="14"/>
  <c r="J545" i="14" s="1"/>
  <c r="J544" i="14" s="1"/>
  <c r="J543" i="14" s="1"/>
  <c r="J542" i="14" s="1"/>
  <c r="J541" i="14" s="1"/>
  <c r="K540" i="14"/>
  <c r="K539" i="14" s="1"/>
  <c r="K538" i="14" s="1"/>
  <c r="K537" i="14" s="1"/>
  <c r="K536" i="14" s="1"/>
  <c r="K535" i="14" s="1"/>
  <c r="K534" i="14" s="1"/>
  <c r="J539" i="14"/>
  <c r="J538" i="14" s="1"/>
  <c r="J537" i="14" s="1"/>
  <c r="J536" i="14" s="1"/>
  <c r="J535" i="14" s="1"/>
  <c r="J534" i="14" s="1"/>
  <c r="K533" i="14"/>
  <c r="K532" i="14"/>
  <c r="J531" i="14"/>
  <c r="J530" i="14" s="1"/>
  <c r="J529" i="14" s="1"/>
  <c r="J528" i="14" s="1"/>
  <c r="J527" i="14" s="1"/>
  <c r="K526" i="14"/>
  <c r="K525" i="14"/>
  <c r="J524" i="14"/>
  <c r="J523" i="14" s="1"/>
  <c r="J522" i="14" s="1"/>
  <c r="J521" i="14" s="1"/>
  <c r="J520" i="14" s="1"/>
  <c r="K509" i="14"/>
  <c r="K508" i="14" s="1"/>
  <c r="K507" i="14" s="1"/>
  <c r="K506" i="14" s="1"/>
  <c r="J508" i="14"/>
  <c r="J507" i="14" s="1"/>
  <c r="J506" i="14" s="1"/>
  <c r="K505" i="14"/>
  <c r="K504" i="14" s="1"/>
  <c r="J504" i="14"/>
  <c r="K503" i="14"/>
  <c r="K502" i="14" s="1"/>
  <c r="J502" i="14"/>
  <c r="K498" i="14"/>
  <c r="K497" i="14" s="1"/>
  <c r="K496" i="14" s="1"/>
  <c r="K495" i="14" s="1"/>
  <c r="J497" i="14"/>
  <c r="J496" i="14" s="1"/>
  <c r="J495" i="14" s="1"/>
  <c r="K494" i="14"/>
  <c r="K493" i="14" s="1"/>
  <c r="J493" i="14"/>
  <c r="K492" i="14"/>
  <c r="K491" i="14" s="1"/>
  <c r="J491" i="14"/>
  <c r="K487" i="14"/>
  <c r="K486" i="14" s="1"/>
  <c r="K485" i="14" s="1"/>
  <c r="K484" i="14" s="1"/>
  <c r="K483" i="14" s="1"/>
  <c r="J486" i="14"/>
  <c r="J485" i="14" s="1"/>
  <c r="J484" i="14" s="1"/>
  <c r="J483" i="14" s="1"/>
  <c r="K481" i="14"/>
  <c r="K480" i="14" s="1"/>
  <c r="K479" i="14" s="1"/>
  <c r="K478" i="14" s="1"/>
  <c r="J480" i="14"/>
  <c r="J479" i="14" s="1"/>
  <c r="J478" i="14" s="1"/>
  <c r="K477" i="14"/>
  <c r="K476" i="14" s="1"/>
  <c r="J476" i="14"/>
  <c r="K475" i="14"/>
  <c r="K474" i="14" s="1"/>
  <c r="J474" i="14"/>
  <c r="K473" i="14"/>
  <c r="K472" i="14" s="1"/>
  <c r="J472" i="14"/>
  <c r="K467" i="14"/>
  <c r="K466" i="14" s="1"/>
  <c r="K465" i="14" s="1"/>
  <c r="K464" i="14" s="1"/>
  <c r="K463" i="14" s="1"/>
  <c r="K462" i="14" s="1"/>
  <c r="J466" i="14"/>
  <c r="J465" i="14" s="1"/>
  <c r="J464" i="14" s="1"/>
  <c r="J463" i="14" s="1"/>
  <c r="J462" i="14" s="1"/>
  <c r="K461" i="14"/>
  <c r="K460" i="14" s="1"/>
  <c r="K459" i="14" s="1"/>
  <c r="K458" i="14" s="1"/>
  <c r="K457" i="14" s="1"/>
  <c r="K456" i="14" s="1"/>
  <c r="J460" i="14"/>
  <c r="J459" i="14" s="1"/>
  <c r="J458" i="14" s="1"/>
  <c r="J457" i="14" s="1"/>
  <c r="J456" i="14" s="1"/>
  <c r="K454" i="14"/>
  <c r="K453" i="14" s="1"/>
  <c r="K452" i="14" s="1"/>
  <c r="K451" i="14" s="1"/>
  <c r="K450" i="14" s="1"/>
  <c r="K449" i="14" s="1"/>
  <c r="J453" i="14"/>
  <c r="J452" i="14" s="1"/>
  <c r="J451" i="14" s="1"/>
  <c r="J450" i="14" s="1"/>
  <c r="J449" i="14" s="1"/>
  <c r="J447" i="14"/>
  <c r="K441" i="14"/>
  <c r="K440" i="14" s="1"/>
  <c r="K439" i="14" s="1"/>
  <c r="K438" i="14" s="1"/>
  <c r="K437" i="14" s="1"/>
  <c r="K436" i="14" s="1"/>
  <c r="J440" i="14"/>
  <c r="J439" i="14" s="1"/>
  <c r="J438" i="14" s="1"/>
  <c r="J437" i="14" s="1"/>
  <c r="J436" i="14" s="1"/>
  <c r="K435" i="14"/>
  <c r="K434" i="14" s="1"/>
  <c r="J434" i="14"/>
  <c r="K433" i="14"/>
  <c r="K432" i="14" s="1"/>
  <c r="J432" i="14"/>
  <c r="K429" i="14"/>
  <c r="K428" i="14" s="1"/>
  <c r="K427" i="14" s="1"/>
  <c r="K426" i="14" s="1"/>
  <c r="J428" i="14"/>
  <c r="J427" i="14" s="1"/>
  <c r="J426" i="14" s="1"/>
  <c r="K424" i="14"/>
  <c r="K423" i="14" s="1"/>
  <c r="K422" i="14" s="1"/>
  <c r="K421" i="14" s="1"/>
  <c r="K420" i="14" s="1"/>
  <c r="J423" i="14"/>
  <c r="J422" i="14" s="1"/>
  <c r="J421" i="14" s="1"/>
  <c r="J420" i="14" s="1"/>
  <c r="J417" i="14"/>
  <c r="J416" i="14" s="1"/>
  <c r="J415" i="14" s="1"/>
  <c r="J414" i="14" s="1"/>
  <c r="J413" i="14" s="1"/>
  <c r="J411" i="14"/>
  <c r="J409" i="14"/>
  <c r="K399" i="14"/>
  <c r="K398" i="14" s="1"/>
  <c r="K397" i="14" s="1"/>
  <c r="J398" i="14"/>
  <c r="J397" i="14" s="1"/>
  <c r="K396" i="14"/>
  <c r="K395" i="14" s="1"/>
  <c r="J395" i="14"/>
  <c r="K394" i="14"/>
  <c r="K393" i="14" s="1"/>
  <c r="J393" i="14"/>
  <c r="K387" i="14"/>
  <c r="K386" i="14" s="1"/>
  <c r="K385" i="14" s="1"/>
  <c r="K384" i="14" s="1"/>
  <c r="K383" i="14" s="1"/>
  <c r="J386" i="14"/>
  <c r="J385" i="14" s="1"/>
  <c r="J384" i="14" s="1"/>
  <c r="J383" i="14" s="1"/>
  <c r="K382" i="14"/>
  <c r="K381" i="14" s="1"/>
  <c r="K380" i="14" s="1"/>
  <c r="K379" i="14" s="1"/>
  <c r="J381" i="14"/>
  <c r="J380" i="14" s="1"/>
  <c r="J379" i="14" s="1"/>
  <c r="K378" i="14"/>
  <c r="K377" i="14" s="1"/>
  <c r="K376" i="14" s="1"/>
  <c r="K375" i="14" s="1"/>
  <c r="J377" i="14"/>
  <c r="J376" i="14" s="1"/>
  <c r="J375" i="14" s="1"/>
  <c r="K367" i="14"/>
  <c r="K366" i="14" s="1"/>
  <c r="K365" i="14" s="1"/>
  <c r="K364" i="14" s="1"/>
  <c r="J366" i="14"/>
  <c r="J365" i="14" s="1"/>
  <c r="J364" i="14" s="1"/>
  <c r="K363" i="14"/>
  <c r="K362" i="14" s="1"/>
  <c r="K361" i="14" s="1"/>
  <c r="K360" i="14" s="1"/>
  <c r="J362" i="14"/>
  <c r="J361" i="14" s="1"/>
  <c r="J360" i="14" s="1"/>
  <c r="K359" i="14"/>
  <c r="K358" i="14" s="1"/>
  <c r="K357" i="14" s="1"/>
  <c r="J358" i="14"/>
  <c r="J357" i="14" s="1"/>
  <c r="K356" i="14"/>
  <c r="K355" i="14" s="1"/>
  <c r="J355" i="14"/>
  <c r="K354" i="14"/>
  <c r="K353" i="14" s="1"/>
  <c r="J353" i="14"/>
  <c r="J350" i="14"/>
  <c r="J348" i="14"/>
  <c r="J346" i="14"/>
  <c r="J339" i="14"/>
  <c r="J337" i="14"/>
  <c r="K336" i="14"/>
  <c r="K335" i="14" s="1"/>
  <c r="J335" i="14"/>
  <c r="J333" i="14"/>
  <c r="J331" i="14"/>
  <c r="K329" i="14"/>
  <c r="K328" i="14" s="1"/>
  <c r="J328" i="14"/>
  <c r="K327" i="14"/>
  <c r="K326" i="14" s="1"/>
  <c r="J326" i="14"/>
  <c r="K324" i="14"/>
  <c r="K323" i="14" s="1"/>
  <c r="J323" i="14"/>
  <c r="K322" i="14"/>
  <c r="K321" i="14" s="1"/>
  <c r="J321" i="14"/>
  <c r="K317" i="14"/>
  <c r="K316" i="14" s="1"/>
  <c r="K315" i="14" s="1"/>
  <c r="K314" i="14" s="1"/>
  <c r="K313" i="14" s="1"/>
  <c r="J316" i="14"/>
  <c r="J315" i="14" s="1"/>
  <c r="J314" i="14" s="1"/>
  <c r="J313" i="14" s="1"/>
  <c r="K311" i="14"/>
  <c r="K310" i="14" s="1"/>
  <c r="K309" i="14" s="1"/>
  <c r="J310" i="14"/>
  <c r="J309" i="14" s="1"/>
  <c r="K308" i="14"/>
  <c r="K307" i="14"/>
  <c r="J306" i="14"/>
  <c r="J305" i="14" s="1"/>
  <c r="K301" i="14"/>
  <c r="K300" i="14" s="1"/>
  <c r="J300" i="14"/>
  <c r="K299" i="14"/>
  <c r="K298" i="14" s="1"/>
  <c r="J298" i="14"/>
  <c r="K297" i="14"/>
  <c r="K296" i="14" s="1"/>
  <c r="J296" i="14"/>
  <c r="K295" i="14"/>
  <c r="K294" i="14"/>
  <c r="J293" i="14"/>
  <c r="K292" i="14"/>
  <c r="K291" i="14"/>
  <c r="J290" i="14"/>
  <c r="K289" i="14"/>
  <c r="K288" i="14"/>
  <c r="K287" i="14"/>
  <c r="J286" i="14"/>
  <c r="K280" i="14"/>
  <c r="K279" i="14" s="1"/>
  <c r="K278" i="14" s="1"/>
  <c r="K277" i="14" s="1"/>
  <c r="K276" i="14" s="1"/>
  <c r="J279" i="14"/>
  <c r="J278" i="14" s="1"/>
  <c r="J277" i="14" s="1"/>
  <c r="J276" i="14" s="1"/>
  <c r="K275" i="14"/>
  <c r="K274" i="14" s="1"/>
  <c r="J274" i="14"/>
  <c r="J272" i="14"/>
  <c r="K267" i="14"/>
  <c r="K266" i="14" s="1"/>
  <c r="K265" i="14" s="1"/>
  <c r="K264" i="14" s="1"/>
  <c r="J266" i="14"/>
  <c r="J265" i="14" s="1"/>
  <c r="J264" i="14" s="1"/>
  <c r="K263" i="14"/>
  <c r="K262" i="14" s="1"/>
  <c r="J262" i="14"/>
  <c r="K261" i="14"/>
  <c r="J259" i="14"/>
  <c r="K258" i="14"/>
  <c r="K257" i="14" s="1"/>
  <c r="J257" i="14"/>
  <c r="J250" i="14"/>
  <c r="J249" i="14" s="1"/>
  <c r="K245" i="14"/>
  <c r="K244" i="14"/>
  <c r="J243" i="14"/>
  <c r="J242" i="14" s="1"/>
  <c r="J241" i="14" s="1"/>
  <c r="J240" i="14" s="1"/>
  <c r="J239" i="14" s="1"/>
  <c r="K238" i="14"/>
  <c r="K237" i="14" s="1"/>
  <c r="K236" i="14" s="1"/>
  <c r="K235" i="14" s="1"/>
  <c r="J237" i="14"/>
  <c r="J236" i="14" s="1"/>
  <c r="J235" i="14" s="1"/>
  <c r="K234" i="14"/>
  <c r="K233" i="14" s="1"/>
  <c r="K232" i="14" s="1"/>
  <c r="K231" i="14" s="1"/>
  <c r="J233" i="14"/>
  <c r="J232" i="14" s="1"/>
  <c r="J231" i="14" s="1"/>
  <c r="K228" i="14"/>
  <c r="K227" i="14" s="1"/>
  <c r="K226" i="14" s="1"/>
  <c r="K225" i="14" s="1"/>
  <c r="K224" i="14" s="1"/>
  <c r="J227" i="14"/>
  <c r="J226" i="14" s="1"/>
  <c r="J225" i="14" s="1"/>
  <c r="J224" i="14" s="1"/>
  <c r="K223" i="14"/>
  <c r="K222" i="14" s="1"/>
  <c r="K221" i="14" s="1"/>
  <c r="J222" i="14"/>
  <c r="J221" i="14" s="1"/>
  <c r="K220" i="14"/>
  <c r="K219" i="14" s="1"/>
  <c r="K218" i="14" s="1"/>
  <c r="J219" i="14"/>
  <c r="J218" i="14" s="1"/>
  <c r="J214" i="14"/>
  <c r="J212" i="14"/>
  <c r="K211" i="14"/>
  <c r="K210" i="14" s="1"/>
  <c r="J210" i="14"/>
  <c r="K209" i="14"/>
  <c r="K208" i="14" s="1"/>
  <c r="J208" i="14"/>
  <c r="K202" i="14"/>
  <c r="K201" i="14" s="1"/>
  <c r="K200" i="14" s="1"/>
  <c r="J201" i="14"/>
  <c r="J200" i="14" s="1"/>
  <c r="K199" i="14"/>
  <c r="K198" i="14" s="1"/>
  <c r="J198" i="14"/>
  <c r="K197" i="14"/>
  <c r="K196" i="14" s="1"/>
  <c r="J196" i="14"/>
  <c r="K195" i="14"/>
  <c r="K194" i="14" s="1"/>
  <c r="J194" i="14"/>
  <c r="K193" i="14"/>
  <c r="K192" i="14" s="1"/>
  <c r="J192" i="14"/>
  <c r="K187" i="14"/>
  <c r="K186" i="14"/>
  <c r="K185" i="14"/>
  <c r="J184" i="14"/>
  <c r="J183" i="14" s="1"/>
  <c r="J182" i="14" s="1"/>
  <c r="K181" i="14"/>
  <c r="K180" i="14" s="1"/>
  <c r="J180" i="14"/>
  <c r="K179" i="14"/>
  <c r="K178" i="14"/>
  <c r="J177" i="14"/>
  <c r="K172" i="14"/>
  <c r="K170" i="14"/>
  <c r="J169" i="14"/>
  <c r="J168" i="14" s="1"/>
  <c r="J167" i="14" s="1"/>
  <c r="K166" i="14"/>
  <c r="K165" i="14" s="1"/>
  <c r="K164" i="14" s="1"/>
  <c r="K163" i="14" s="1"/>
  <c r="J165" i="14"/>
  <c r="J164" i="14" s="1"/>
  <c r="J163" i="14" s="1"/>
  <c r="J158" i="14"/>
  <c r="J156" i="14"/>
  <c r="K154" i="14"/>
  <c r="K153" i="14" s="1"/>
  <c r="J153" i="14"/>
  <c r="K152" i="14"/>
  <c r="K151" i="14" s="1"/>
  <c r="J151" i="14"/>
  <c r="J149" i="14"/>
  <c r="K147" i="14"/>
  <c r="K146" i="14" s="1"/>
  <c r="J146" i="14"/>
  <c r="K145" i="14"/>
  <c r="K144" i="14" s="1"/>
  <c r="J144" i="14"/>
  <c r="K143" i="14"/>
  <c r="K142" i="14" s="1"/>
  <c r="J142" i="14"/>
  <c r="K141" i="14"/>
  <c r="K140" i="14" s="1"/>
  <c r="J140" i="14"/>
  <c r="K139" i="14"/>
  <c r="K138" i="14" s="1"/>
  <c r="J138" i="14"/>
  <c r="K135" i="14"/>
  <c r="K134" i="14"/>
  <c r="J133" i="14"/>
  <c r="J132" i="14" s="1"/>
  <c r="J131" i="14" s="1"/>
  <c r="K129" i="14"/>
  <c r="K128" i="14" s="1"/>
  <c r="K127" i="14" s="1"/>
  <c r="K126" i="14" s="1"/>
  <c r="J128" i="14"/>
  <c r="J127" i="14" s="1"/>
  <c r="J126" i="14" s="1"/>
  <c r="J124" i="14"/>
  <c r="K123" i="14"/>
  <c r="K122" i="14" s="1"/>
  <c r="J122" i="14"/>
  <c r="K121" i="14"/>
  <c r="K120" i="14"/>
  <c r="J119" i="14"/>
  <c r="K115" i="14"/>
  <c r="K114" i="14" s="1"/>
  <c r="K113" i="14" s="1"/>
  <c r="J114" i="14"/>
  <c r="J113" i="14" s="1"/>
  <c r="K112" i="14"/>
  <c r="K111" i="14" s="1"/>
  <c r="K110" i="14" s="1"/>
  <c r="J111" i="14"/>
  <c r="J110" i="14" s="1"/>
  <c r="K106" i="14"/>
  <c r="K105" i="14" s="1"/>
  <c r="K104" i="14" s="1"/>
  <c r="K103" i="14" s="1"/>
  <c r="J105" i="14"/>
  <c r="J104" i="14" s="1"/>
  <c r="J103" i="14" s="1"/>
  <c r="K102" i="14"/>
  <c r="K101" i="14" s="1"/>
  <c r="K100" i="14" s="1"/>
  <c r="K99" i="14" s="1"/>
  <c r="J101" i="14"/>
  <c r="J100" i="14" s="1"/>
  <c r="J99" i="14" s="1"/>
  <c r="K98" i="14"/>
  <c r="K97" i="14" s="1"/>
  <c r="K96" i="14" s="1"/>
  <c r="K95" i="14" s="1"/>
  <c r="K94" i="14" s="1"/>
  <c r="K93" i="14" s="1"/>
  <c r="J97" i="14"/>
  <c r="J96" i="14" s="1"/>
  <c r="J95" i="14" s="1"/>
  <c r="J94" i="14" s="1"/>
  <c r="J93" i="14" s="1"/>
  <c r="K92" i="14"/>
  <c r="K91" i="14" s="1"/>
  <c r="J91" i="14"/>
  <c r="K90" i="14"/>
  <c r="K89" i="14" s="1"/>
  <c r="J89" i="14"/>
  <c r="K88" i="14"/>
  <c r="K87" i="14"/>
  <c r="J86" i="14"/>
  <c r="K85" i="14"/>
  <c r="K84" i="14"/>
  <c r="J83" i="14"/>
  <c r="K82" i="14"/>
  <c r="K81" i="14" s="1"/>
  <c r="J81" i="14"/>
  <c r="K80" i="14"/>
  <c r="K79" i="14" s="1"/>
  <c r="J79" i="14"/>
  <c r="K78" i="14"/>
  <c r="K77" i="14" s="1"/>
  <c r="J77" i="14"/>
  <c r="K76" i="14"/>
  <c r="K75" i="14"/>
  <c r="K74" i="14"/>
  <c r="K73" i="14"/>
  <c r="J72" i="14"/>
  <c r="K68" i="14"/>
  <c r="K67" i="14" s="1"/>
  <c r="K66" i="14" s="1"/>
  <c r="K65" i="14" s="1"/>
  <c r="K64" i="14" s="1"/>
  <c r="J67" i="14"/>
  <c r="J66" i="14" s="1"/>
  <c r="J65" i="14" s="1"/>
  <c r="J64" i="14" s="1"/>
  <c r="K62" i="14"/>
  <c r="K61" i="14" s="1"/>
  <c r="K60" i="14" s="1"/>
  <c r="K59" i="14" s="1"/>
  <c r="J61" i="14"/>
  <c r="J60" i="14" s="1"/>
  <c r="J59" i="14" s="1"/>
  <c r="K55" i="14"/>
  <c r="K54" i="14" s="1"/>
  <c r="J54" i="14"/>
  <c r="K53" i="14"/>
  <c r="K52" i="14" s="1"/>
  <c r="J52" i="14"/>
  <c r="K48" i="14"/>
  <c r="K47" i="14" s="1"/>
  <c r="K46" i="14" s="1"/>
  <c r="K45" i="14" s="1"/>
  <c r="J47" i="14"/>
  <c r="J46" i="14" s="1"/>
  <c r="J45" i="14" s="1"/>
  <c r="K44" i="14"/>
  <c r="K43" i="14" s="1"/>
  <c r="J43" i="14"/>
  <c r="K42" i="14"/>
  <c r="K41" i="14" s="1"/>
  <c r="J41" i="14"/>
  <c r="K40" i="14"/>
  <c r="K39" i="14"/>
  <c r="J38" i="14"/>
  <c r="K32" i="14"/>
  <c r="K31" i="14" s="1"/>
  <c r="K30" i="14" s="1"/>
  <c r="K29" i="14" s="1"/>
  <c r="K28" i="14" s="1"/>
  <c r="J31" i="14"/>
  <c r="J30" i="14" s="1"/>
  <c r="J29" i="14" s="1"/>
  <c r="J28" i="14" s="1"/>
  <c r="K27" i="14"/>
  <c r="K26" i="14" s="1"/>
  <c r="K25" i="14" s="1"/>
  <c r="K24" i="14" s="1"/>
  <c r="J26" i="14"/>
  <c r="J25" i="14" s="1"/>
  <c r="J24" i="14" s="1"/>
  <c r="K23" i="14"/>
  <c r="K22" i="14" s="1"/>
  <c r="J22" i="14"/>
  <c r="K21" i="14"/>
  <c r="K20" i="14"/>
  <c r="J19" i="14"/>
  <c r="K18" i="14"/>
  <c r="K17" i="14" s="1"/>
  <c r="J17" i="14"/>
  <c r="H971" i="14"/>
  <c r="H967" i="14"/>
  <c r="H966" i="14" s="1"/>
  <c r="H958" i="14"/>
  <c r="H955" i="14"/>
  <c r="H953" i="14"/>
  <c r="H949" i="14"/>
  <c r="H948" i="14"/>
  <c r="H943" i="14"/>
  <c r="H942" i="14"/>
  <c r="H940" i="14"/>
  <c r="H939" i="14" s="1"/>
  <c r="H934" i="14"/>
  <c r="H932" i="14"/>
  <c r="H931" i="14"/>
  <c r="H930" i="14"/>
  <c r="H921" i="14"/>
  <c r="H920" i="14"/>
  <c r="H908" i="14"/>
  <c r="H907" i="14"/>
  <c r="H906" i="14"/>
  <c r="H901" i="14"/>
  <c r="H900" i="14" s="1"/>
  <c r="H899" i="14"/>
  <c r="H898" i="14" s="1"/>
  <c r="H894" i="14"/>
  <c r="H893" i="14" s="1"/>
  <c r="H892" i="14" s="1"/>
  <c r="H891" i="14" s="1"/>
  <c r="H890" i="14" s="1"/>
  <c r="H887" i="14"/>
  <c r="H886" i="14" s="1"/>
  <c r="H885" i="14" s="1"/>
  <c r="H884" i="14" s="1"/>
  <c r="H883" i="14" s="1"/>
  <c r="H882" i="14" s="1"/>
  <c r="H881" i="14" s="1"/>
  <c r="H880" i="14"/>
  <c r="H879" i="14" s="1"/>
  <c r="H878" i="14" s="1"/>
  <c r="H877" i="14" s="1"/>
  <c r="H876" i="14" s="1"/>
  <c r="H875" i="14" s="1"/>
  <c r="H874" i="14"/>
  <c r="H873" i="14" s="1"/>
  <c r="H872" i="14" s="1"/>
  <c r="H871" i="14" s="1"/>
  <c r="H870" i="14" s="1"/>
  <c r="H869" i="14"/>
  <c r="H868" i="14" s="1"/>
  <c r="H867" i="14" s="1"/>
  <c r="H866" i="14" s="1"/>
  <c r="H865" i="14" s="1"/>
  <c r="H862" i="14"/>
  <c r="H861" i="14" s="1"/>
  <c r="H860" i="14" s="1"/>
  <c r="H859" i="14" s="1"/>
  <c r="H858" i="14" s="1"/>
  <c r="H857" i="14" s="1"/>
  <c r="H856" i="14" s="1"/>
  <c r="H853" i="14"/>
  <c r="H852" i="14" s="1"/>
  <c r="H851" i="14" s="1"/>
  <c r="H850" i="14"/>
  <c r="H849" i="14" s="1"/>
  <c r="H848" i="14" s="1"/>
  <c r="H847" i="14"/>
  <c r="H846" i="14" s="1"/>
  <c r="H845" i="14" s="1"/>
  <c r="H842" i="14"/>
  <c r="H841" i="14" s="1"/>
  <c r="H840" i="14"/>
  <c r="H839" i="14"/>
  <c r="H838" i="14"/>
  <c r="H834" i="14"/>
  <c r="H833" i="14" s="1"/>
  <c r="H832" i="14"/>
  <c r="H831" i="14" s="1"/>
  <c r="H826" i="14"/>
  <c r="H825" i="14" s="1"/>
  <c r="H824" i="14"/>
  <c r="H823" i="14" s="1"/>
  <c r="H822" i="14"/>
  <c r="H821" i="14" s="1"/>
  <c r="H820" i="14"/>
  <c r="H819" i="14" s="1"/>
  <c r="H818" i="14"/>
  <c r="H817" i="14" s="1"/>
  <c r="H816" i="14"/>
  <c r="H815" i="14" s="1"/>
  <c r="H812" i="14"/>
  <c r="H811" i="14" s="1"/>
  <c r="H810" i="14"/>
  <c r="H809" i="14" s="1"/>
  <c r="H808" i="14"/>
  <c r="H807" i="14" s="1"/>
  <c r="H804" i="14"/>
  <c r="H803" i="14" s="1"/>
  <c r="H795" i="14"/>
  <c r="H794" i="14" s="1"/>
  <c r="H793" i="14" s="1"/>
  <c r="H792" i="14" s="1"/>
  <c r="H785" i="14"/>
  <c r="H784" i="14" s="1"/>
  <c r="H783" i="14" s="1"/>
  <c r="H782" i="14" s="1"/>
  <c r="H781" i="14" s="1"/>
  <c r="H780" i="14" s="1"/>
  <c r="H779" i="14"/>
  <c r="H778" i="14" s="1"/>
  <c r="H777" i="14" s="1"/>
  <c r="H776" i="14" s="1"/>
  <c r="H773" i="14"/>
  <c r="H766" i="14"/>
  <c r="H765" i="14"/>
  <c r="H748" i="14"/>
  <c r="H747" i="14" s="1"/>
  <c r="H746" i="14" s="1"/>
  <c r="H745" i="14" s="1"/>
  <c r="H744" i="14" s="1"/>
  <c r="H743" i="14" s="1"/>
  <c r="H742" i="14" s="1"/>
  <c r="H741" i="14"/>
  <c r="H740" i="14" s="1"/>
  <c r="H739" i="14" s="1"/>
  <c r="H738" i="14" s="1"/>
  <c r="H737" i="14" s="1"/>
  <c r="H736" i="14" s="1"/>
  <c r="H735" i="14"/>
  <c r="H730" i="14"/>
  <c r="H729" i="14" s="1"/>
  <c r="H728" i="14"/>
  <c r="H727" i="14"/>
  <c r="H725" i="14"/>
  <c r="H724" i="14" s="1"/>
  <c r="H718" i="14"/>
  <c r="H717" i="14"/>
  <c r="H714" i="14"/>
  <c r="H713" i="14"/>
  <c r="H708" i="14"/>
  <c r="H707" i="14"/>
  <c r="H706" i="14" s="1"/>
  <c r="H705" i="14"/>
  <c r="H704" i="14"/>
  <c r="H703" i="14"/>
  <c r="H701" i="14"/>
  <c r="H700" i="14" s="1"/>
  <c r="H698" i="14"/>
  <c r="H697" i="14" s="1"/>
  <c r="H696" i="14"/>
  <c r="H695" i="14"/>
  <c r="H691" i="14"/>
  <c r="H690" i="14" s="1"/>
  <c r="H689" i="14"/>
  <c r="H688" i="14" s="1"/>
  <c r="H687" i="14"/>
  <c r="H686" i="14"/>
  <c r="H685" i="14"/>
  <c r="H679" i="14"/>
  <c r="H678" i="14" s="1"/>
  <c r="H677" i="14" s="1"/>
  <c r="H676" i="14" s="1"/>
  <c r="H675" i="14" s="1"/>
  <c r="H674" i="14" s="1"/>
  <c r="H673" i="14"/>
  <c r="H668" i="14"/>
  <c r="H667" i="14" s="1"/>
  <c r="H666" i="14" s="1"/>
  <c r="H665" i="14" s="1"/>
  <c r="H664" i="14" s="1"/>
  <c r="H662" i="14"/>
  <c r="H661" i="14" s="1"/>
  <c r="H660" i="14" s="1"/>
  <c r="H659" i="14" s="1"/>
  <c r="H658" i="14" s="1"/>
  <c r="H657" i="14"/>
  <c r="H656" i="14" s="1"/>
  <c r="H655" i="14" s="1"/>
  <c r="H654" i="14"/>
  <c r="H653" i="14" s="1"/>
  <c r="H652" i="14"/>
  <c r="H651" i="14" s="1"/>
  <c r="H650" i="14"/>
  <c r="H649" i="14" s="1"/>
  <c r="H648" i="14"/>
  <c r="H647" i="14" s="1"/>
  <c r="H646" i="14"/>
  <c r="H645" i="14" s="1"/>
  <c r="H644" i="14"/>
  <c r="H643" i="14" s="1"/>
  <c r="H641" i="14"/>
  <c r="H640" i="14" s="1"/>
  <c r="H639" i="14" s="1"/>
  <c r="H637" i="14"/>
  <c r="H636" i="14" s="1"/>
  <c r="H635" i="14"/>
  <c r="H634" i="14" s="1"/>
  <c r="H633" i="14"/>
  <c r="H632" i="14" s="1"/>
  <c r="H627" i="14"/>
  <c r="H626" i="14" s="1"/>
  <c r="H625" i="14" s="1"/>
  <c r="H624" i="14" s="1"/>
  <c r="H623" i="14" s="1"/>
  <c r="H622" i="14"/>
  <c r="H621" i="14"/>
  <c r="H619" i="14"/>
  <c r="H618" i="14" s="1"/>
  <c r="H617" i="14" s="1"/>
  <c r="H616" i="14"/>
  <c r="H615" i="14" s="1"/>
  <c r="H612" i="14"/>
  <c r="H611" i="14" s="1"/>
  <c r="H610" i="14"/>
  <c r="H609" i="14" s="1"/>
  <c r="H608" i="14"/>
  <c r="H607" i="14" s="1"/>
  <c r="H601" i="14"/>
  <c r="H600" i="14"/>
  <c r="H591" i="14"/>
  <c r="H590" i="14" s="1"/>
  <c r="H589" i="14" s="1"/>
  <c r="H588" i="14" s="1"/>
  <c r="H587" i="14" s="1"/>
  <c r="H586" i="14" s="1"/>
  <c r="H585" i="14" s="1"/>
  <c r="H584" i="14"/>
  <c r="H583" i="14" s="1"/>
  <c r="H582" i="14" s="1"/>
  <c r="H581" i="14" s="1"/>
  <c r="H580" i="14" s="1"/>
  <c r="H579" i="14" s="1"/>
  <c r="H578" i="14" s="1"/>
  <c r="H577" i="14"/>
  <c r="H576" i="14"/>
  <c r="H571" i="14"/>
  <c r="H570" i="14" s="1"/>
  <c r="H569" i="14" s="1"/>
  <c r="H568" i="14" s="1"/>
  <c r="H567" i="14"/>
  <c r="H566" i="14" s="1"/>
  <c r="H565" i="14" s="1"/>
  <c r="H564" i="14"/>
  <c r="H563" i="14" s="1"/>
  <c r="H562" i="14" s="1"/>
  <c r="H558" i="14"/>
  <c r="H557" i="14"/>
  <c r="H556" i="14"/>
  <c r="H547" i="14"/>
  <c r="H546" i="14" s="1"/>
  <c r="H545" i="14" s="1"/>
  <c r="H544" i="14" s="1"/>
  <c r="H543" i="14" s="1"/>
  <c r="H542" i="14" s="1"/>
  <c r="H541" i="14" s="1"/>
  <c r="H540" i="14"/>
  <c r="H539" i="14" s="1"/>
  <c r="H538" i="14" s="1"/>
  <c r="H537" i="14" s="1"/>
  <c r="H536" i="14" s="1"/>
  <c r="H535" i="14" s="1"/>
  <c r="H534" i="14" s="1"/>
  <c r="H533" i="14"/>
  <c r="H532" i="14"/>
  <c r="H526" i="14"/>
  <c r="H525" i="14"/>
  <c r="H509" i="14"/>
  <c r="H508" i="14" s="1"/>
  <c r="H507" i="14" s="1"/>
  <c r="H506" i="14" s="1"/>
  <c r="H505" i="14"/>
  <c r="H504" i="14" s="1"/>
  <c r="H503" i="14"/>
  <c r="H502" i="14" s="1"/>
  <c r="H498" i="14"/>
  <c r="H497" i="14" s="1"/>
  <c r="H496" i="14" s="1"/>
  <c r="H495" i="14" s="1"/>
  <c r="H494" i="14"/>
  <c r="H493" i="14" s="1"/>
  <c r="H492" i="14"/>
  <c r="H491" i="14" s="1"/>
  <c r="H487" i="14"/>
  <c r="H486" i="14" s="1"/>
  <c r="H485" i="14" s="1"/>
  <c r="H484" i="14" s="1"/>
  <c r="H483" i="14" s="1"/>
  <c r="H477" i="14"/>
  <c r="H476" i="14" s="1"/>
  <c r="H475" i="14"/>
  <c r="H474" i="14" s="1"/>
  <c r="H473" i="14"/>
  <c r="H472" i="14" s="1"/>
  <c r="H467" i="14"/>
  <c r="H466" i="14" s="1"/>
  <c r="H465" i="14" s="1"/>
  <c r="H464" i="14" s="1"/>
  <c r="H463" i="14" s="1"/>
  <c r="H462" i="14" s="1"/>
  <c r="H461" i="14"/>
  <c r="H460" i="14" s="1"/>
  <c r="H459" i="14" s="1"/>
  <c r="H458" i="14" s="1"/>
  <c r="H457" i="14" s="1"/>
  <c r="H456" i="14" s="1"/>
  <c r="H454" i="14"/>
  <c r="H453" i="14" s="1"/>
  <c r="H452" i="14" s="1"/>
  <c r="H451" i="14" s="1"/>
  <c r="H450" i="14" s="1"/>
  <c r="H449" i="14" s="1"/>
  <c r="H448" i="14"/>
  <c r="H447" i="14" s="1"/>
  <c r="H446" i="14" s="1"/>
  <c r="H445" i="14" s="1"/>
  <c r="H441" i="14"/>
  <c r="H440" i="14" s="1"/>
  <c r="H439" i="14" s="1"/>
  <c r="H438" i="14" s="1"/>
  <c r="H437" i="14" s="1"/>
  <c r="H436" i="14" s="1"/>
  <c r="H435" i="14"/>
  <c r="H434" i="14" s="1"/>
  <c r="H433" i="14"/>
  <c r="H432" i="14" s="1"/>
  <c r="H429" i="14"/>
  <c r="H428" i="14" s="1"/>
  <c r="H427" i="14" s="1"/>
  <c r="H426" i="14" s="1"/>
  <c r="H424" i="14"/>
  <c r="H423" i="14" s="1"/>
  <c r="H422" i="14" s="1"/>
  <c r="H421" i="14" s="1"/>
  <c r="H420" i="14" s="1"/>
  <c r="H412" i="14"/>
  <c r="H411" i="14" s="1"/>
  <c r="H410" i="14"/>
  <c r="H409" i="14" s="1"/>
  <c r="H399" i="14"/>
  <c r="H398" i="14" s="1"/>
  <c r="H397" i="14" s="1"/>
  <c r="H396" i="14"/>
  <c r="H395" i="14" s="1"/>
  <c r="H394" i="14"/>
  <c r="H393" i="14" s="1"/>
  <c r="H387" i="14"/>
  <c r="H386" i="14" s="1"/>
  <c r="H385" i="14" s="1"/>
  <c r="H384" i="14" s="1"/>
  <c r="H383" i="14" s="1"/>
  <c r="H382" i="14"/>
  <c r="H381" i="14" s="1"/>
  <c r="H380" i="14" s="1"/>
  <c r="H379" i="14" s="1"/>
  <c r="H378" i="14"/>
  <c r="H377" i="14" s="1"/>
  <c r="H376" i="14" s="1"/>
  <c r="H375" i="14" s="1"/>
  <c r="H367" i="14"/>
  <c r="H366" i="14" s="1"/>
  <c r="H365" i="14" s="1"/>
  <c r="H364" i="14" s="1"/>
  <c r="H363" i="14"/>
  <c r="H362" i="14" s="1"/>
  <c r="H361" i="14" s="1"/>
  <c r="H360" i="14" s="1"/>
  <c r="H359" i="14"/>
  <c r="H358" i="14" s="1"/>
  <c r="H357" i="14" s="1"/>
  <c r="H356" i="14"/>
  <c r="H355" i="14" s="1"/>
  <c r="H354" i="14"/>
  <c r="H353" i="14" s="1"/>
  <c r="H351" i="14"/>
  <c r="H349" i="14"/>
  <c r="H348" i="14" s="1"/>
  <c r="H347" i="14"/>
  <c r="H346" i="14" s="1"/>
  <c r="H340" i="14"/>
  <c r="H339" i="14" s="1"/>
  <c r="H338" i="14"/>
  <c r="H336" i="14"/>
  <c r="H335" i="14" s="1"/>
  <c r="H332" i="14"/>
  <c r="H331" i="14" s="1"/>
  <c r="H329" i="14"/>
  <c r="H328" i="14" s="1"/>
  <c r="H327" i="14"/>
  <c r="H326" i="14" s="1"/>
  <c r="H324" i="14"/>
  <c r="H323" i="14" s="1"/>
  <c r="H322" i="14"/>
  <c r="H321" i="14" s="1"/>
  <c r="H317" i="14"/>
  <c r="H316" i="14" s="1"/>
  <c r="H315" i="14" s="1"/>
  <c r="H314" i="14" s="1"/>
  <c r="H313" i="14" s="1"/>
  <c r="H311" i="14"/>
  <c r="H310" i="14" s="1"/>
  <c r="H309" i="14" s="1"/>
  <c r="H308" i="14"/>
  <c r="H307" i="14"/>
  <c r="H301" i="14"/>
  <c r="H300" i="14" s="1"/>
  <c r="H299" i="14"/>
  <c r="H298" i="14" s="1"/>
  <c r="H297" i="14"/>
  <c r="H296" i="14" s="1"/>
  <c r="H295" i="14"/>
  <c r="H294" i="14"/>
  <c r="H292" i="14"/>
  <c r="H291" i="14"/>
  <c r="H289" i="14"/>
  <c r="H288" i="14"/>
  <c r="H287" i="14"/>
  <c r="H280" i="14"/>
  <c r="H279" i="14" s="1"/>
  <c r="H278" i="14" s="1"/>
  <c r="H277" i="14" s="1"/>
  <c r="H276" i="14" s="1"/>
  <c r="H275" i="14"/>
  <c r="H274" i="14" s="1"/>
  <c r="H273" i="14"/>
  <c r="H272" i="14" s="1"/>
  <c r="H267" i="14"/>
  <c r="H266" i="14" s="1"/>
  <c r="H265" i="14" s="1"/>
  <c r="H264" i="14" s="1"/>
  <c r="H263" i="14"/>
  <c r="H262" i="14" s="1"/>
  <c r="H261" i="14"/>
  <c r="H260" i="14"/>
  <c r="H258" i="14"/>
  <c r="H257" i="14" s="1"/>
  <c r="H251" i="14"/>
  <c r="H250" i="14" s="1"/>
  <c r="H249" i="14" s="1"/>
  <c r="H245" i="14"/>
  <c r="H244" i="14"/>
  <c r="H238" i="14"/>
  <c r="H237" i="14" s="1"/>
  <c r="H236" i="14" s="1"/>
  <c r="H235" i="14" s="1"/>
  <c r="H234" i="14"/>
  <c r="H233" i="14" s="1"/>
  <c r="H232" i="14" s="1"/>
  <c r="H231" i="14" s="1"/>
  <c r="H228" i="14"/>
  <c r="H227" i="14" s="1"/>
  <c r="H226" i="14" s="1"/>
  <c r="H225" i="14" s="1"/>
  <c r="H224" i="14" s="1"/>
  <c r="H223" i="14"/>
  <c r="H220" i="14"/>
  <c r="H219" i="14" s="1"/>
  <c r="H218" i="14" s="1"/>
  <c r="H215" i="14"/>
  <c r="H214" i="14" s="1"/>
  <c r="H213" i="14"/>
  <c r="H212" i="14" s="1"/>
  <c r="H211" i="14"/>
  <c r="H210" i="14" s="1"/>
  <c r="H209" i="14"/>
  <c r="H208" i="14" s="1"/>
  <c r="H202" i="14"/>
  <c r="H201" i="14" s="1"/>
  <c r="H200" i="14" s="1"/>
  <c r="H199" i="14"/>
  <c r="H198" i="14" s="1"/>
  <c r="H197" i="14"/>
  <c r="H196" i="14" s="1"/>
  <c r="H195" i="14"/>
  <c r="H194" i="14" s="1"/>
  <c r="H193" i="14"/>
  <c r="H192" i="14" s="1"/>
  <c r="H187" i="14"/>
  <c r="H186" i="14"/>
  <c r="H185" i="14"/>
  <c r="H181" i="14"/>
  <c r="H180" i="14" s="1"/>
  <c r="H179" i="14"/>
  <c r="H178" i="14"/>
  <c r="H172" i="14"/>
  <c r="H171" i="14"/>
  <c r="H170" i="14"/>
  <c r="H166" i="14"/>
  <c r="H165" i="14" s="1"/>
  <c r="H164" i="14" s="1"/>
  <c r="H163" i="14" s="1"/>
  <c r="H159" i="14"/>
  <c r="H158" i="14" s="1"/>
  <c r="H157" i="14"/>
  <c r="H156" i="14" s="1"/>
  <c r="H154" i="14"/>
  <c r="H153" i="14" s="1"/>
  <c r="H152" i="14"/>
  <c r="H151" i="14" s="1"/>
  <c r="H147" i="14"/>
  <c r="H146" i="14" s="1"/>
  <c r="H145" i="14"/>
  <c r="H144" i="14" s="1"/>
  <c r="H143" i="14"/>
  <c r="H142" i="14" s="1"/>
  <c r="H141" i="14"/>
  <c r="H140" i="14" s="1"/>
  <c r="H139" i="14"/>
  <c r="H138" i="14" s="1"/>
  <c r="H135" i="14"/>
  <c r="H134" i="14"/>
  <c r="H129" i="14"/>
  <c r="H128" i="14" s="1"/>
  <c r="H127" i="14" s="1"/>
  <c r="H126" i="14" s="1"/>
  <c r="H125" i="14"/>
  <c r="H124" i="14" s="1"/>
  <c r="H123" i="14"/>
  <c r="H122" i="14" s="1"/>
  <c r="H121" i="14"/>
  <c r="H120" i="14"/>
  <c r="H115" i="14"/>
  <c r="H114" i="14" s="1"/>
  <c r="H113" i="14" s="1"/>
  <c r="H112" i="14"/>
  <c r="H111" i="14" s="1"/>
  <c r="H110" i="14" s="1"/>
  <c r="H106" i="14"/>
  <c r="H105" i="14" s="1"/>
  <c r="H104" i="14" s="1"/>
  <c r="H103" i="14" s="1"/>
  <c r="H98" i="14"/>
  <c r="H97" i="14" s="1"/>
  <c r="H96" i="14" s="1"/>
  <c r="H95" i="14" s="1"/>
  <c r="H94" i="14" s="1"/>
  <c r="H93" i="14" s="1"/>
  <c r="H92" i="14"/>
  <c r="H91" i="14" s="1"/>
  <c r="H90" i="14"/>
  <c r="H89" i="14" s="1"/>
  <c r="H88" i="14"/>
  <c r="H87" i="14"/>
  <c r="H85" i="14"/>
  <c r="H84" i="14"/>
  <c r="H82" i="14"/>
  <c r="H81" i="14" s="1"/>
  <c r="H80" i="14"/>
  <c r="H78" i="14"/>
  <c r="H77" i="14" s="1"/>
  <c r="H76" i="14"/>
  <c r="H75" i="14"/>
  <c r="H74" i="14"/>
  <c r="H73" i="14"/>
  <c r="H68" i="14"/>
  <c r="H67" i="14" s="1"/>
  <c r="H66" i="14" s="1"/>
  <c r="H65" i="14" s="1"/>
  <c r="H64" i="14" s="1"/>
  <c r="H62" i="14"/>
  <c r="H61" i="14" s="1"/>
  <c r="H60" i="14" s="1"/>
  <c r="H59" i="14" s="1"/>
  <c r="H55" i="14"/>
  <c r="H54" i="14" s="1"/>
  <c r="H53" i="14"/>
  <c r="H52" i="14" s="1"/>
  <c r="H48" i="14"/>
  <c r="H47" i="14" s="1"/>
  <c r="H46" i="14" s="1"/>
  <c r="H45" i="14" s="1"/>
  <c r="H44" i="14"/>
  <c r="H43" i="14" s="1"/>
  <c r="H42" i="14"/>
  <c r="H41" i="14" s="1"/>
  <c r="H40" i="14"/>
  <c r="H39" i="14"/>
  <c r="H32" i="14"/>
  <c r="H31" i="14" s="1"/>
  <c r="H30" i="14" s="1"/>
  <c r="H29" i="14" s="1"/>
  <c r="H28" i="14" s="1"/>
  <c r="H27" i="14"/>
  <c r="H26" i="14" s="1"/>
  <c r="H25" i="14" s="1"/>
  <c r="H24" i="14" s="1"/>
  <c r="H23" i="14"/>
  <c r="H22" i="14" s="1"/>
  <c r="H21" i="14"/>
  <c r="H20" i="14"/>
  <c r="H18" i="14"/>
  <c r="H17" i="14" s="1"/>
  <c r="H970" i="14"/>
  <c r="H969" i="14" s="1"/>
  <c r="H968" i="14" s="1"/>
  <c r="G970" i="14"/>
  <c r="G969" i="14" s="1"/>
  <c r="G968" i="14" s="1"/>
  <c r="G966" i="14"/>
  <c r="G952" i="14"/>
  <c r="G951" i="14" s="1"/>
  <c r="G950" i="14" s="1"/>
  <c r="G947" i="14"/>
  <c r="G946" i="14" s="1"/>
  <c r="G945" i="14" s="1"/>
  <c r="G941" i="14"/>
  <c r="G939" i="14"/>
  <c r="H933" i="14"/>
  <c r="G933" i="14"/>
  <c r="G929" i="14"/>
  <c r="G919" i="14"/>
  <c r="G918" i="14" s="1"/>
  <c r="G917" i="14" s="1"/>
  <c r="G916" i="14" s="1"/>
  <c r="G915" i="14" s="1"/>
  <c r="G913" i="14"/>
  <c r="G912" i="14" s="1"/>
  <c r="G911" i="14" s="1"/>
  <c r="G910" i="14" s="1"/>
  <c r="G909" i="14" s="1"/>
  <c r="G905" i="14"/>
  <c r="G904" i="14" s="1"/>
  <c r="G902" i="14"/>
  <c r="G900" i="14"/>
  <c r="G898" i="14"/>
  <c r="G893" i="14"/>
  <c r="G892" i="14" s="1"/>
  <c r="G891" i="14" s="1"/>
  <c r="G890" i="14" s="1"/>
  <c r="G886" i="14"/>
  <c r="G885" i="14" s="1"/>
  <c r="G884" i="14" s="1"/>
  <c r="G883" i="14" s="1"/>
  <c r="G882" i="14" s="1"/>
  <c r="G881" i="14" s="1"/>
  <c r="G879" i="14"/>
  <c r="G878" i="14" s="1"/>
  <c r="G877" i="14" s="1"/>
  <c r="G876" i="14" s="1"/>
  <c r="G875" i="14" s="1"/>
  <c r="G873" i="14"/>
  <c r="G872" i="14" s="1"/>
  <c r="G871" i="14" s="1"/>
  <c r="G870" i="14" s="1"/>
  <c r="G868" i="14"/>
  <c r="G867" i="14" s="1"/>
  <c r="G866" i="14" s="1"/>
  <c r="G865" i="14" s="1"/>
  <c r="G861" i="14"/>
  <c r="G860" i="14" s="1"/>
  <c r="G859" i="14" s="1"/>
  <c r="G858" i="14" s="1"/>
  <c r="G857" i="14" s="1"/>
  <c r="G856" i="14" s="1"/>
  <c r="G852" i="14"/>
  <c r="G851" i="14" s="1"/>
  <c r="G849" i="14"/>
  <c r="G848" i="14" s="1"/>
  <c r="G846" i="14"/>
  <c r="G845" i="14" s="1"/>
  <c r="G841" i="14"/>
  <c r="G837" i="14"/>
  <c r="G833" i="14"/>
  <c r="G831" i="14"/>
  <c r="G825" i="14"/>
  <c r="G823" i="14"/>
  <c r="G821" i="14"/>
  <c r="G819" i="14"/>
  <c r="G817" i="14"/>
  <c r="G815" i="14"/>
  <c r="G811" i="14"/>
  <c r="G809" i="14"/>
  <c r="G807" i="14"/>
  <c r="G803" i="14"/>
  <c r="G801" i="14"/>
  <c r="G794" i="14"/>
  <c r="G793" i="14" s="1"/>
  <c r="G792" i="14" s="1"/>
  <c r="G790" i="14"/>
  <c r="G789" i="14" s="1"/>
  <c r="G788" i="14" s="1"/>
  <c r="G784" i="14"/>
  <c r="G783" i="14" s="1"/>
  <c r="G782" i="14" s="1"/>
  <c r="G781" i="14" s="1"/>
  <c r="G780" i="14" s="1"/>
  <c r="G778" i="14"/>
  <c r="G777" i="14" s="1"/>
  <c r="G776" i="14" s="1"/>
  <c r="G772" i="14"/>
  <c r="G771" i="14" s="1"/>
  <c r="G763" i="14"/>
  <c r="G756" i="14"/>
  <c r="G755" i="14" s="1"/>
  <c r="G754" i="14" s="1"/>
  <c r="G753" i="14" s="1"/>
  <c r="G752" i="14" s="1"/>
  <c r="G751" i="14" s="1"/>
  <c r="G747" i="14"/>
  <c r="G746" i="14" s="1"/>
  <c r="G745" i="14" s="1"/>
  <c r="G744" i="14" s="1"/>
  <c r="G743" i="14" s="1"/>
  <c r="G742" i="14" s="1"/>
  <c r="G740" i="14"/>
  <c r="G739" i="14" s="1"/>
  <c r="G738" i="14" s="1"/>
  <c r="G737" i="14" s="1"/>
  <c r="G736" i="14" s="1"/>
  <c r="H734" i="14"/>
  <c r="H733" i="14" s="1"/>
  <c r="H732" i="14" s="1"/>
  <c r="H731" i="14" s="1"/>
  <c r="G734" i="14"/>
  <c r="G733" i="14" s="1"/>
  <c r="G732" i="14" s="1"/>
  <c r="G731" i="14" s="1"/>
  <c r="G729" i="14"/>
  <c r="G726" i="14"/>
  <c r="G724" i="14"/>
  <c r="G716" i="14"/>
  <c r="G715" i="14" s="1"/>
  <c r="G712" i="14"/>
  <c r="G711" i="14" s="1"/>
  <c r="G706" i="14"/>
  <c r="G702" i="14"/>
  <c r="G700" i="14"/>
  <c r="G697" i="14"/>
  <c r="G694" i="14"/>
  <c r="G690" i="14"/>
  <c r="G688" i="14"/>
  <c r="G684" i="14"/>
  <c r="G678" i="14"/>
  <c r="G677" i="14" s="1"/>
  <c r="G676" i="14" s="1"/>
  <c r="G675" i="14" s="1"/>
  <c r="G674" i="14" s="1"/>
  <c r="H672" i="14"/>
  <c r="H671" i="14" s="1"/>
  <c r="H670" i="14" s="1"/>
  <c r="H669" i="14" s="1"/>
  <c r="G672" i="14"/>
  <c r="G671" i="14" s="1"/>
  <c r="G670" i="14" s="1"/>
  <c r="G669" i="14" s="1"/>
  <c r="G667" i="14"/>
  <c r="G666" i="14" s="1"/>
  <c r="G665" i="14" s="1"/>
  <c r="G664" i="14" s="1"/>
  <c r="G661" i="14"/>
  <c r="G660" i="14" s="1"/>
  <c r="G659" i="14" s="1"/>
  <c r="G658" i="14" s="1"/>
  <c r="G656" i="14"/>
  <c r="G655" i="14" s="1"/>
  <c r="G653" i="14"/>
  <c r="G651" i="14"/>
  <c r="G649" i="14"/>
  <c r="G647" i="14"/>
  <c r="G645" i="14"/>
  <c r="G643" i="14"/>
  <c r="G640" i="14"/>
  <c r="G639" i="14" s="1"/>
  <c r="G636" i="14"/>
  <c r="G634" i="14"/>
  <c r="G632" i="14"/>
  <c r="G626" i="14"/>
  <c r="G625" i="14" s="1"/>
  <c r="G624" i="14" s="1"/>
  <c r="G623" i="14" s="1"/>
  <c r="G620" i="14"/>
  <c r="G618" i="14"/>
  <c r="G617" i="14" s="1"/>
  <c r="G615" i="14"/>
  <c r="G611" i="14"/>
  <c r="G609" i="14"/>
  <c r="G607" i="14"/>
  <c r="G599" i="14"/>
  <c r="G598" i="14" s="1"/>
  <c r="G597" i="14" s="1"/>
  <c r="G596" i="14" s="1"/>
  <c r="G595" i="14" s="1"/>
  <c r="G594" i="14" s="1"/>
  <c r="G590" i="14"/>
  <c r="G589" i="14" s="1"/>
  <c r="G588" i="14" s="1"/>
  <c r="G587" i="14" s="1"/>
  <c r="G586" i="14" s="1"/>
  <c r="G585" i="14" s="1"/>
  <c r="G583" i="14"/>
  <c r="G582" i="14" s="1"/>
  <c r="G581" i="14" s="1"/>
  <c r="G580" i="14" s="1"/>
  <c r="G579" i="14" s="1"/>
  <c r="G578" i="14" s="1"/>
  <c r="G575" i="14"/>
  <c r="G574" i="14" s="1"/>
  <c r="G573" i="14" s="1"/>
  <c r="G572" i="14" s="1"/>
  <c r="G570" i="14"/>
  <c r="G569" i="14" s="1"/>
  <c r="G568" i="14" s="1"/>
  <c r="G566" i="14"/>
  <c r="G565" i="14" s="1"/>
  <c r="G563" i="14"/>
  <c r="G562" i="14" s="1"/>
  <c r="G555" i="14"/>
  <c r="G554" i="14" s="1"/>
  <c r="G553" i="14" s="1"/>
  <c r="G552" i="14" s="1"/>
  <c r="G551" i="14" s="1"/>
  <c r="G546" i="14"/>
  <c r="G545" i="14" s="1"/>
  <c r="G544" i="14" s="1"/>
  <c r="G543" i="14" s="1"/>
  <c r="G542" i="14" s="1"/>
  <c r="G541" i="14" s="1"/>
  <c r="G539" i="14"/>
  <c r="G538" i="14" s="1"/>
  <c r="G537" i="14" s="1"/>
  <c r="G536" i="14" s="1"/>
  <c r="G535" i="14" s="1"/>
  <c r="G534" i="14" s="1"/>
  <c r="G531" i="14"/>
  <c r="G530" i="14" s="1"/>
  <c r="G529" i="14" s="1"/>
  <c r="G528" i="14" s="1"/>
  <c r="G527" i="14" s="1"/>
  <c r="G524" i="14"/>
  <c r="G523" i="14" s="1"/>
  <c r="G522" i="14" s="1"/>
  <c r="G521" i="14" s="1"/>
  <c r="G520" i="14" s="1"/>
  <c r="G508" i="14"/>
  <c r="G507" i="14" s="1"/>
  <c r="G506" i="14" s="1"/>
  <c r="G504" i="14"/>
  <c r="G502" i="14"/>
  <c r="G497" i="14"/>
  <c r="G496" i="14" s="1"/>
  <c r="G495" i="14" s="1"/>
  <c r="G493" i="14"/>
  <c r="G491" i="14"/>
  <c r="G486" i="14"/>
  <c r="G485" i="14" s="1"/>
  <c r="G484" i="14" s="1"/>
  <c r="G483" i="14" s="1"/>
  <c r="G480" i="14"/>
  <c r="G479" i="14" s="1"/>
  <c r="G478" i="14" s="1"/>
  <c r="G476" i="14"/>
  <c r="G474" i="14"/>
  <c r="G472" i="14"/>
  <c r="G466" i="14"/>
  <c r="G465" i="14" s="1"/>
  <c r="G464" i="14" s="1"/>
  <c r="G463" i="14" s="1"/>
  <c r="G462" i="14" s="1"/>
  <c r="G460" i="14"/>
  <c r="G459" i="14" s="1"/>
  <c r="G458" i="14" s="1"/>
  <c r="G457" i="14" s="1"/>
  <c r="G456" i="14" s="1"/>
  <c r="G453" i="14"/>
  <c r="G452" i="14" s="1"/>
  <c r="G451" i="14" s="1"/>
  <c r="G450" i="14" s="1"/>
  <c r="G449" i="14" s="1"/>
  <c r="G447" i="14"/>
  <c r="G440" i="14"/>
  <c r="G439" i="14" s="1"/>
  <c r="G438" i="14" s="1"/>
  <c r="G437" i="14" s="1"/>
  <c r="G436" i="14" s="1"/>
  <c r="G434" i="14"/>
  <c r="G432" i="14"/>
  <c r="G428" i="14"/>
  <c r="G427" i="14" s="1"/>
  <c r="G426" i="14" s="1"/>
  <c r="G423" i="14"/>
  <c r="G422" i="14" s="1"/>
  <c r="G421" i="14" s="1"/>
  <c r="G420" i="14" s="1"/>
  <c r="G417" i="14"/>
  <c r="G416" i="14" s="1"/>
  <c r="G415" i="14" s="1"/>
  <c r="G414" i="14" s="1"/>
  <c r="G413" i="14" s="1"/>
  <c r="G411" i="14"/>
  <c r="G409" i="14"/>
  <c r="G398" i="14"/>
  <c r="G397" i="14" s="1"/>
  <c r="G395" i="14"/>
  <c r="G393" i="14"/>
  <c r="G386" i="14"/>
  <c r="G385" i="14" s="1"/>
  <c r="G384" i="14" s="1"/>
  <c r="G383" i="14" s="1"/>
  <c r="G381" i="14"/>
  <c r="G380" i="14" s="1"/>
  <c r="G379" i="14" s="1"/>
  <c r="G377" i="14"/>
  <c r="G376" i="14" s="1"/>
  <c r="G375" i="14" s="1"/>
  <c r="G366" i="14"/>
  <c r="G365" i="14" s="1"/>
  <c r="G364" i="14" s="1"/>
  <c r="G362" i="14"/>
  <c r="G361" i="14" s="1"/>
  <c r="G360" i="14" s="1"/>
  <c r="G358" i="14"/>
  <c r="G357" i="14" s="1"/>
  <c r="G355" i="14"/>
  <c r="G353" i="14"/>
  <c r="H350" i="14"/>
  <c r="G350" i="14"/>
  <c r="G348" i="14"/>
  <c r="G346" i="14"/>
  <c r="G339" i="14"/>
  <c r="H337" i="14"/>
  <c r="G337" i="14"/>
  <c r="G335" i="14"/>
  <c r="G333" i="14"/>
  <c r="G331" i="14"/>
  <c r="G328" i="14"/>
  <c r="G326" i="14"/>
  <c r="G323" i="14"/>
  <c r="G321" i="14"/>
  <c r="G316" i="14"/>
  <c r="G315" i="14" s="1"/>
  <c r="G314" i="14" s="1"/>
  <c r="G313" i="14" s="1"/>
  <c r="G310" i="14"/>
  <c r="G309" i="14" s="1"/>
  <c r="G306" i="14"/>
  <c r="G305" i="14" s="1"/>
  <c r="G300" i="14"/>
  <c r="G298" i="14"/>
  <c r="G296" i="14"/>
  <c r="G293" i="14"/>
  <c r="G290" i="14"/>
  <c r="G286" i="14"/>
  <c r="G279" i="14"/>
  <c r="G278" i="14" s="1"/>
  <c r="G277" i="14" s="1"/>
  <c r="G276" i="14" s="1"/>
  <c r="G274" i="14"/>
  <c r="G272" i="14"/>
  <c r="G266" i="14"/>
  <c r="G265" i="14" s="1"/>
  <c r="G264" i="14" s="1"/>
  <c r="G262" i="14"/>
  <c r="G259" i="14"/>
  <c r="G257" i="14"/>
  <c r="G250" i="14"/>
  <c r="G249" i="14" s="1"/>
  <c r="G243" i="14"/>
  <c r="G242" i="14" s="1"/>
  <c r="G241" i="14" s="1"/>
  <c r="G240" i="14" s="1"/>
  <c r="G239" i="14" s="1"/>
  <c r="G237" i="14"/>
  <c r="G236" i="14" s="1"/>
  <c r="G235" i="14" s="1"/>
  <c r="G233" i="14"/>
  <c r="G232" i="14" s="1"/>
  <c r="G231" i="14" s="1"/>
  <c r="G227" i="14"/>
  <c r="G226" i="14" s="1"/>
  <c r="G225" i="14" s="1"/>
  <c r="G224" i="14" s="1"/>
  <c r="H222" i="14"/>
  <c r="H221" i="14" s="1"/>
  <c r="G222" i="14"/>
  <c r="G221" i="14" s="1"/>
  <c r="G219" i="14"/>
  <c r="G218" i="14" s="1"/>
  <c r="G214" i="14"/>
  <c r="G212" i="14"/>
  <c r="G210" i="14"/>
  <c r="G208" i="14"/>
  <c r="G201" i="14"/>
  <c r="G200" i="14" s="1"/>
  <c r="G198" i="14"/>
  <c r="G196" i="14"/>
  <c r="G194" i="14"/>
  <c r="G192" i="14"/>
  <c r="G184" i="14"/>
  <c r="G183" i="14" s="1"/>
  <c r="G182" i="14" s="1"/>
  <c r="G180" i="14"/>
  <c r="G177" i="14"/>
  <c r="G169" i="14"/>
  <c r="G168" i="14" s="1"/>
  <c r="G167" i="14" s="1"/>
  <c r="G165" i="14"/>
  <c r="G164" i="14" s="1"/>
  <c r="G163" i="14" s="1"/>
  <c r="G153" i="14"/>
  <c r="G151" i="14"/>
  <c r="G149" i="14"/>
  <c r="G146" i="14"/>
  <c r="G144" i="14"/>
  <c r="G142" i="14"/>
  <c r="G140" i="14"/>
  <c r="G138" i="14"/>
  <c r="G133" i="14"/>
  <c r="G132" i="14" s="1"/>
  <c r="G131" i="14" s="1"/>
  <c r="G128" i="14"/>
  <c r="G127" i="14" s="1"/>
  <c r="G126" i="14" s="1"/>
  <c r="G124" i="14"/>
  <c r="G122" i="14"/>
  <c r="G119" i="14"/>
  <c r="G114" i="14"/>
  <c r="G113" i="14" s="1"/>
  <c r="G111" i="14"/>
  <c r="G110" i="14" s="1"/>
  <c r="G105" i="14"/>
  <c r="G104" i="14" s="1"/>
  <c r="G103" i="14" s="1"/>
  <c r="G101" i="14"/>
  <c r="G100" i="14" s="1"/>
  <c r="G99" i="14" s="1"/>
  <c r="G97" i="14"/>
  <c r="G96" i="14" s="1"/>
  <c r="G95" i="14" s="1"/>
  <c r="G94" i="14" s="1"/>
  <c r="G93" i="14" s="1"/>
  <c r="G91" i="14"/>
  <c r="G89" i="14"/>
  <c r="G86" i="14"/>
  <c r="G83" i="14"/>
  <c r="G81" i="14"/>
  <c r="H79" i="14"/>
  <c r="G79" i="14"/>
  <c r="G77" i="14"/>
  <c r="G72" i="14"/>
  <c r="G67" i="14"/>
  <c r="G66" i="14" s="1"/>
  <c r="G65" i="14" s="1"/>
  <c r="G64" i="14" s="1"/>
  <c r="G61" i="14"/>
  <c r="G60" i="14" s="1"/>
  <c r="G59" i="14" s="1"/>
  <c r="G54" i="14"/>
  <c r="G52" i="14"/>
  <c r="G47" i="14"/>
  <c r="G46" i="14" s="1"/>
  <c r="G45" i="14" s="1"/>
  <c r="G43" i="14"/>
  <c r="G41" i="14"/>
  <c r="G38" i="14"/>
  <c r="G31" i="14"/>
  <c r="G30" i="14" s="1"/>
  <c r="G29" i="14" s="1"/>
  <c r="G28" i="14" s="1"/>
  <c r="G26" i="14"/>
  <c r="G25" i="14" s="1"/>
  <c r="G24" i="14" s="1"/>
  <c r="G22" i="14"/>
  <c r="G19" i="14"/>
  <c r="G17" i="14"/>
  <c r="K514" i="15"/>
  <c r="H512" i="15"/>
  <c r="K516" i="15"/>
  <c r="L516" i="15"/>
  <c r="H516" i="15"/>
  <c r="K520" i="15"/>
  <c r="K518" i="15"/>
  <c r="L517" i="15"/>
  <c r="L515" i="15"/>
  <c r="L514" i="15" s="1"/>
  <c r="L511" i="15"/>
  <c r="L510" i="15"/>
  <c r="K510" i="15"/>
  <c r="L509" i="15"/>
  <c r="L508" i="15"/>
  <c r="K508" i="15"/>
  <c r="L506" i="15"/>
  <c r="L505" i="15" s="1"/>
  <c r="K505" i="15"/>
  <c r="L504" i="15"/>
  <c r="L503" i="15"/>
  <c r="L502" i="15" s="1"/>
  <c r="K502" i="15"/>
  <c r="L501" i="15"/>
  <c r="L500" i="15"/>
  <c r="L499" i="15" s="1"/>
  <c r="K499" i="15"/>
  <c r="L498" i="15"/>
  <c r="L497" i="15" s="1"/>
  <c r="K497" i="15"/>
  <c r="L496" i="15"/>
  <c r="L495" i="15" s="1"/>
  <c r="K495" i="15"/>
  <c r="L491" i="15"/>
  <c r="L490" i="15" s="1"/>
  <c r="K490" i="15"/>
  <c r="L489" i="15"/>
  <c r="L488" i="15" s="1"/>
  <c r="K488" i="15"/>
  <c r="L487" i="15"/>
  <c r="L486" i="15" s="1"/>
  <c r="K486" i="15"/>
  <c r="L485" i="15"/>
  <c r="L484" i="15" s="1"/>
  <c r="K484" i="15"/>
  <c r="L483" i="15"/>
  <c r="L482" i="15"/>
  <c r="L481" i="15"/>
  <c r="K480" i="15"/>
  <c r="L478" i="15"/>
  <c r="L477" i="15"/>
  <c r="K477" i="15"/>
  <c r="L476" i="15"/>
  <c r="L475" i="15"/>
  <c r="L474" i="15"/>
  <c r="L473" i="15" s="1"/>
  <c r="L472" i="15" s="1"/>
  <c r="K473" i="15"/>
  <c r="K472" i="15" s="1"/>
  <c r="L471" i="15"/>
  <c r="L470" i="15" s="1"/>
  <c r="K470" i="15"/>
  <c r="L469" i="15"/>
  <c r="L468" i="15" s="1"/>
  <c r="K468" i="15"/>
  <c r="L467" i="15"/>
  <c r="L466" i="15" s="1"/>
  <c r="K466" i="15"/>
  <c r="L465" i="15"/>
  <c r="L464" i="15" s="1"/>
  <c r="K464" i="15"/>
  <c r="L463" i="15"/>
  <c r="L462" i="15"/>
  <c r="K461" i="15"/>
  <c r="L460" i="15"/>
  <c r="L459" i="15"/>
  <c r="K458" i="15"/>
  <c r="L457" i="15"/>
  <c r="L456" i="15" s="1"/>
  <c r="K456" i="15"/>
  <c r="L455" i="15"/>
  <c r="L454" i="15" s="1"/>
  <c r="K454" i="15"/>
  <c r="L453" i="15"/>
  <c r="L452" i="15" s="1"/>
  <c r="K452" i="15"/>
  <c r="L451" i="15"/>
  <c r="L450" i="15" s="1"/>
  <c r="K450" i="15"/>
  <c r="L449" i="15"/>
  <c r="L448" i="15" s="1"/>
  <c r="K448" i="15"/>
  <c r="L447" i="15"/>
  <c r="L446" i="15"/>
  <c r="K446" i="15"/>
  <c r="L445" i="15"/>
  <c r="L444" i="15"/>
  <c r="K444" i="15"/>
  <c r="L443" i="15"/>
  <c r="L442" i="15" s="1"/>
  <c r="K442" i="15"/>
  <c r="L441" i="15"/>
  <c r="L440" i="15"/>
  <c r="L439" i="15"/>
  <c r="L438" i="15"/>
  <c r="K437" i="15"/>
  <c r="L434" i="15"/>
  <c r="L433" i="15"/>
  <c r="K432" i="15"/>
  <c r="K431" i="15" s="1"/>
  <c r="K430" i="15" s="1"/>
  <c r="L428" i="15"/>
  <c r="L427" i="15" s="1"/>
  <c r="L426" i="15" s="1"/>
  <c r="L425" i="15" s="1"/>
  <c r="K427" i="15"/>
  <c r="K426" i="15" s="1"/>
  <c r="K425" i="15" s="1"/>
  <c r="L424" i="15"/>
  <c r="L423" i="15" s="1"/>
  <c r="K423" i="15"/>
  <c r="L422" i="15"/>
  <c r="L421" i="15" s="1"/>
  <c r="K421" i="15"/>
  <c r="K418" i="15" s="1"/>
  <c r="L420" i="15"/>
  <c r="L419" i="15" s="1"/>
  <c r="K419" i="15"/>
  <c r="L417" i="15"/>
  <c r="L416" i="15" s="1"/>
  <c r="K416" i="15"/>
  <c r="L415" i="15"/>
  <c r="L414" i="15" s="1"/>
  <c r="K414" i="15"/>
  <c r="L413" i="15"/>
  <c r="L412" i="15" s="1"/>
  <c r="K412" i="15"/>
  <c r="L411" i="15"/>
  <c r="L410" i="15" s="1"/>
  <c r="K410" i="15"/>
  <c r="K406" i="15"/>
  <c r="K404" i="15"/>
  <c r="L403" i="15"/>
  <c r="L402" i="15" s="1"/>
  <c r="L401" i="15" s="1"/>
  <c r="L400" i="15" s="1"/>
  <c r="K402" i="15"/>
  <c r="L398" i="15"/>
  <c r="L397" i="15" s="1"/>
  <c r="L396" i="15" s="1"/>
  <c r="L395" i="15" s="1"/>
  <c r="K397" i="15"/>
  <c r="K396" i="15"/>
  <c r="K395" i="15" s="1"/>
  <c r="L394" i="15"/>
  <c r="L393" i="15" s="1"/>
  <c r="L392" i="15" s="1"/>
  <c r="L391" i="15" s="1"/>
  <c r="K393" i="15"/>
  <c r="K392" i="15" s="1"/>
  <c r="K391" i="15" s="1"/>
  <c r="L390" i="15"/>
  <c r="L389" i="15" s="1"/>
  <c r="K389" i="15"/>
  <c r="L388" i="15"/>
  <c r="L387" i="15" s="1"/>
  <c r="K387" i="15"/>
  <c r="K386" i="15" s="1"/>
  <c r="K385" i="15" s="1"/>
  <c r="K383" i="15"/>
  <c r="L382" i="15"/>
  <c r="L381" i="15" s="1"/>
  <c r="K381" i="15"/>
  <c r="L380" i="15"/>
  <c r="L379" i="15"/>
  <c r="K378" i="15"/>
  <c r="K377" i="15" s="1"/>
  <c r="K376" i="15" s="1"/>
  <c r="L374" i="15"/>
  <c r="L373" i="15" s="1"/>
  <c r="K373" i="15"/>
  <c r="L372" i="15"/>
  <c r="L371" i="15" s="1"/>
  <c r="K371" i="15"/>
  <c r="L370" i="15"/>
  <c r="L369" i="15"/>
  <c r="L368" i="15" s="1"/>
  <c r="K368" i="15"/>
  <c r="L365" i="15"/>
  <c r="L364" i="15" s="1"/>
  <c r="K364" i="15"/>
  <c r="L363" i="15"/>
  <c r="L362" i="15" s="1"/>
  <c r="K362" i="15"/>
  <c r="L361" i="15"/>
  <c r="L360" i="15"/>
  <c r="L359" i="15"/>
  <c r="L358" i="15" s="1"/>
  <c r="K358" i="15"/>
  <c r="K357" i="15" s="1"/>
  <c r="L356" i="15"/>
  <c r="L355" i="15" s="1"/>
  <c r="K355" i="15"/>
  <c r="L354" i="15"/>
  <c r="L353" i="15" s="1"/>
  <c r="K353" i="15"/>
  <c r="L352" i="15"/>
  <c r="L351" i="15" s="1"/>
  <c r="K351" i="15"/>
  <c r="K346" i="15"/>
  <c r="L345" i="15"/>
  <c r="L344" i="15"/>
  <c r="L343" i="15" s="1"/>
  <c r="K343" i="15"/>
  <c r="L341" i="15"/>
  <c r="L340" i="15" s="1"/>
  <c r="K340" i="15"/>
  <c r="L339" i="15"/>
  <c r="L338" i="15" s="1"/>
  <c r="K338" i="15"/>
  <c r="L337" i="15"/>
  <c r="L336" i="15"/>
  <c r="K335" i="15"/>
  <c r="L332" i="15"/>
  <c r="L331" i="15" s="1"/>
  <c r="L330" i="15" s="1"/>
  <c r="L329" i="15" s="1"/>
  <c r="K331" i="15"/>
  <c r="K330" i="15" s="1"/>
  <c r="K329" i="15"/>
  <c r="L328" i="15"/>
  <c r="L327" i="15" s="1"/>
  <c r="K327" i="15"/>
  <c r="L325" i="15"/>
  <c r="K325" i="15"/>
  <c r="L324" i="15"/>
  <c r="L323" i="15"/>
  <c r="K323" i="15"/>
  <c r="L322" i="15"/>
  <c r="L320" i="15" s="1"/>
  <c r="L321" i="15"/>
  <c r="K320" i="15"/>
  <c r="L319" i="15"/>
  <c r="L317" i="15" s="1"/>
  <c r="L318" i="15"/>
  <c r="K317" i="15"/>
  <c r="L316" i="15"/>
  <c r="L315" i="15"/>
  <c r="L314" i="15"/>
  <c r="K313" i="15"/>
  <c r="L310" i="15"/>
  <c r="L309" i="15" s="1"/>
  <c r="K309" i="15"/>
  <c r="L308" i="15"/>
  <c r="L306" i="15"/>
  <c r="K306" i="15"/>
  <c r="L305" i="15"/>
  <c r="L304" i="15" s="1"/>
  <c r="K304" i="15"/>
  <c r="L298" i="15"/>
  <c r="L297" i="15" s="1"/>
  <c r="K297" i="15"/>
  <c r="L296" i="15"/>
  <c r="L295" i="15" s="1"/>
  <c r="K295" i="15"/>
  <c r="L292" i="15"/>
  <c r="L291" i="15" s="1"/>
  <c r="L290" i="15" s="1"/>
  <c r="K291" i="15"/>
  <c r="K290" i="15" s="1"/>
  <c r="L289" i="15"/>
  <c r="L288" i="15"/>
  <c r="L287" i="15" s="1"/>
  <c r="L286" i="15" s="1"/>
  <c r="K287" i="15"/>
  <c r="K286" i="15" s="1"/>
  <c r="L284" i="15"/>
  <c r="L283" i="15" s="1"/>
  <c r="K283" i="15"/>
  <c r="K281" i="15"/>
  <c r="K279" i="15"/>
  <c r="K277" i="15"/>
  <c r="L275" i="15"/>
  <c r="L274" i="15" s="1"/>
  <c r="K274" i="15"/>
  <c r="L273" i="15"/>
  <c r="L272" i="15" s="1"/>
  <c r="K272" i="15"/>
  <c r="K265" i="15"/>
  <c r="K263" i="15"/>
  <c r="L262" i="15"/>
  <c r="L261" i="15" s="1"/>
  <c r="K261" i="15"/>
  <c r="L260" i="15"/>
  <c r="L259" i="15" s="1"/>
  <c r="K259" i="15"/>
  <c r="K257" i="15"/>
  <c r="L255" i="15"/>
  <c r="L254" i="15" s="1"/>
  <c r="K254" i="15"/>
  <c r="K251" i="15" s="1"/>
  <c r="L253" i="15"/>
  <c r="L252" i="15" s="1"/>
  <c r="K252" i="15"/>
  <c r="L250" i="15"/>
  <c r="L249" i="15" s="1"/>
  <c r="K249" i="15"/>
  <c r="K246" i="15" s="1"/>
  <c r="L248" i="15"/>
  <c r="L247" i="15" s="1"/>
  <c r="K247" i="15"/>
  <c r="L243" i="15"/>
  <c r="L242" i="15" s="1"/>
  <c r="K242" i="15"/>
  <c r="L241" i="15"/>
  <c r="L240" i="15"/>
  <c r="L239" i="15"/>
  <c r="K238" i="15"/>
  <c r="K237" i="15" s="1"/>
  <c r="K236" i="15"/>
  <c r="L235" i="15"/>
  <c r="L234" i="15" s="1"/>
  <c r="L233" i="15" s="1"/>
  <c r="K234" i="15"/>
  <c r="K233" i="15" s="1"/>
  <c r="L232" i="15"/>
  <c r="L231" i="15" s="1"/>
  <c r="L230" i="15" s="1"/>
  <c r="K231" i="15"/>
  <c r="K230" i="15" s="1"/>
  <c r="L228" i="15"/>
  <c r="L227" i="15" s="1"/>
  <c r="L226" i="15" s="1"/>
  <c r="K227" i="15"/>
  <c r="K226" i="15" s="1"/>
  <c r="L225" i="15"/>
  <c r="L224" i="15" s="1"/>
  <c r="L223" i="15" s="1"/>
  <c r="K224" i="15"/>
  <c r="K223" i="15" s="1"/>
  <c r="L221" i="15"/>
  <c r="L220" i="15" s="1"/>
  <c r="L219" i="15" s="1"/>
  <c r="L218" i="15" s="1"/>
  <c r="K220" i="15"/>
  <c r="K219" i="15"/>
  <c r="K218" i="15" s="1"/>
  <c r="L216" i="15"/>
  <c r="L215" i="15"/>
  <c r="L214" i="15"/>
  <c r="K213" i="15"/>
  <c r="K212" i="15" s="1"/>
  <c r="K211" i="15" s="1"/>
  <c r="L210" i="15"/>
  <c r="L209" i="15" s="1"/>
  <c r="L208" i="15" s="1"/>
  <c r="K209" i="15"/>
  <c r="K208" i="15" s="1"/>
  <c r="L207" i="15"/>
  <c r="L206" i="15" s="1"/>
  <c r="K206" i="15"/>
  <c r="L205" i="15"/>
  <c r="L204" i="15" s="1"/>
  <c r="K204" i="15"/>
  <c r="L203" i="15"/>
  <c r="L202" i="15" s="1"/>
  <c r="K202" i="15"/>
  <c r="L199" i="15"/>
  <c r="L198" i="15" s="1"/>
  <c r="K198" i="15"/>
  <c r="L197" i="15"/>
  <c r="L196" i="15" s="1"/>
  <c r="K196" i="15"/>
  <c r="L195" i="15"/>
  <c r="L194" i="15" s="1"/>
  <c r="K194" i="15"/>
  <c r="L193" i="15"/>
  <c r="L192" i="15"/>
  <c r="K191" i="15"/>
  <c r="L189" i="15"/>
  <c r="L188" i="15" s="1"/>
  <c r="L187" i="15" s="1"/>
  <c r="K188" i="15"/>
  <c r="K187" i="15" s="1"/>
  <c r="L185" i="15"/>
  <c r="L184" i="15"/>
  <c r="L183" i="15" s="1"/>
  <c r="K184" i="15"/>
  <c r="K183" i="15" s="1"/>
  <c r="L182" i="15"/>
  <c r="L181" i="15" s="1"/>
  <c r="L180" i="15" s="1"/>
  <c r="K181" i="15"/>
  <c r="K180" i="15" s="1"/>
  <c r="L176" i="15"/>
  <c r="K176" i="15"/>
  <c r="L175" i="15"/>
  <c r="L174" i="15"/>
  <c r="K173" i="15"/>
  <c r="K172" i="15" s="1"/>
  <c r="L171" i="15"/>
  <c r="L170" i="15" s="1"/>
  <c r="K170" i="15"/>
  <c r="L169" i="15"/>
  <c r="L168" i="15" s="1"/>
  <c r="K168" i="15"/>
  <c r="K166" i="15"/>
  <c r="K164" i="15"/>
  <c r="L163" i="15"/>
  <c r="L162" i="15" s="1"/>
  <c r="K162" i="15"/>
  <c r="L161" i="15"/>
  <c r="L160" i="15" s="1"/>
  <c r="K160" i="15"/>
  <c r="L159" i="15"/>
  <c r="L158" i="15" s="1"/>
  <c r="K158" i="15"/>
  <c r="L157" i="15"/>
  <c r="L156" i="15"/>
  <c r="K155" i="15"/>
  <c r="L154" i="15"/>
  <c r="L153" i="15"/>
  <c r="L152" i="15" s="1"/>
  <c r="K152" i="15"/>
  <c r="L148" i="15"/>
  <c r="L147" i="15" s="1"/>
  <c r="L146" i="15"/>
  <c r="L145" i="15" s="1"/>
  <c r="L144" i="15"/>
  <c r="L143" i="15" s="1"/>
  <c r="K143" i="15"/>
  <c r="L142" i="15"/>
  <c r="L141" i="15" s="1"/>
  <c r="K141" i="15"/>
  <c r="L140" i="15"/>
  <c r="L139" i="15" s="1"/>
  <c r="K139" i="15"/>
  <c r="L138" i="15"/>
  <c r="L137" i="15" s="1"/>
  <c r="K137" i="15"/>
  <c r="L136" i="15"/>
  <c r="L135" i="15" s="1"/>
  <c r="K135" i="15"/>
  <c r="L134" i="15"/>
  <c r="L133" i="15" s="1"/>
  <c r="K133" i="15"/>
  <c r="L132" i="15"/>
  <c r="L131" i="15" s="1"/>
  <c r="K131" i="15"/>
  <c r="L130" i="15"/>
  <c r="L129" i="15"/>
  <c r="L128" i="15"/>
  <c r="K127" i="15"/>
  <c r="K126" i="15" s="1"/>
  <c r="K125" i="15" s="1"/>
  <c r="L124" i="15"/>
  <c r="L123" i="15"/>
  <c r="L122" i="15" s="1"/>
  <c r="L121" i="15" s="1"/>
  <c r="K123" i="15"/>
  <c r="K122" i="15" s="1"/>
  <c r="K121" i="15" s="1"/>
  <c r="L120" i="15"/>
  <c r="L119" i="15" s="1"/>
  <c r="K119" i="15"/>
  <c r="L118" i="15"/>
  <c r="L117" i="15" s="1"/>
  <c r="K117" i="15"/>
  <c r="L116" i="15"/>
  <c r="L115" i="15" s="1"/>
  <c r="K115" i="15"/>
  <c r="L112" i="15"/>
  <c r="L111" i="15" s="1"/>
  <c r="K111" i="15"/>
  <c r="L110" i="15"/>
  <c r="L109" i="15"/>
  <c r="L108" i="15"/>
  <c r="K107" i="15"/>
  <c r="K106" i="15" s="1"/>
  <c r="K105" i="15" s="1"/>
  <c r="L104" i="15"/>
  <c r="L103" i="15" s="1"/>
  <c r="K103" i="15"/>
  <c r="L102" i="15"/>
  <c r="L101" i="15" s="1"/>
  <c r="K101" i="15"/>
  <c r="L100" i="15"/>
  <c r="L99" i="15" s="1"/>
  <c r="K99" i="15"/>
  <c r="L98" i="15"/>
  <c r="L97" i="15" s="1"/>
  <c r="K97" i="15"/>
  <c r="L96" i="15"/>
  <c r="L95" i="15" s="1"/>
  <c r="K95" i="15"/>
  <c r="L94" i="15"/>
  <c r="L93" i="15" s="1"/>
  <c r="K93" i="15"/>
  <c r="L89" i="15"/>
  <c r="L88" i="15" s="1"/>
  <c r="L87" i="15" s="1"/>
  <c r="K88" i="15"/>
  <c r="K87" i="15" s="1"/>
  <c r="L86" i="15"/>
  <c r="L85" i="15" s="1"/>
  <c r="K85" i="15"/>
  <c r="L84" i="15"/>
  <c r="L83" i="15"/>
  <c r="K83" i="15"/>
  <c r="L82" i="15"/>
  <c r="L81" i="15" s="1"/>
  <c r="K81" i="15"/>
  <c r="L80" i="15"/>
  <c r="L79" i="15" s="1"/>
  <c r="K79" i="15"/>
  <c r="L78" i="15"/>
  <c r="L77" i="15"/>
  <c r="K76" i="15"/>
  <c r="L75" i="15"/>
  <c r="L74" i="15"/>
  <c r="L73" i="15"/>
  <c r="L72" i="15"/>
  <c r="L71" i="15"/>
  <c r="K70" i="15"/>
  <c r="L69" i="15"/>
  <c r="L68" i="15"/>
  <c r="L67" i="15"/>
  <c r="K66" i="15"/>
  <c r="K64" i="15"/>
  <c r="L63" i="15"/>
  <c r="L62" i="15" s="1"/>
  <c r="K62" i="15"/>
  <c r="L61" i="15"/>
  <c r="L60" i="15" s="1"/>
  <c r="K60" i="15"/>
  <c r="K59" i="15" s="1"/>
  <c r="L58" i="15"/>
  <c r="L57" i="15" s="1"/>
  <c r="K57" i="15"/>
  <c r="L56" i="15"/>
  <c r="L55" i="15" s="1"/>
  <c r="K55" i="15"/>
  <c r="L54" i="15"/>
  <c r="L53" i="15" s="1"/>
  <c r="K53" i="15"/>
  <c r="L52" i="15"/>
  <c r="L51" i="15" s="1"/>
  <c r="K51" i="15"/>
  <c r="L50" i="15"/>
  <c r="L49" i="15"/>
  <c r="K48" i="15"/>
  <c r="K47" i="15" s="1"/>
  <c r="K44" i="15"/>
  <c r="K42" i="15"/>
  <c r="L40" i="15"/>
  <c r="L39" i="15" s="1"/>
  <c r="K39" i="15"/>
  <c r="L38" i="15"/>
  <c r="L37" i="15" s="1"/>
  <c r="K37" i="15"/>
  <c r="L36" i="15"/>
  <c r="L35" i="15"/>
  <c r="L34" i="15"/>
  <c r="K33" i="15"/>
  <c r="K30" i="15"/>
  <c r="K22" i="15"/>
  <c r="L21" i="15"/>
  <c r="L20" i="15"/>
  <c r="K20" i="15"/>
  <c r="L19" i="15"/>
  <c r="L18" i="15" s="1"/>
  <c r="K18" i="15"/>
  <c r="L17" i="15"/>
  <c r="L16" i="15" s="1"/>
  <c r="K16" i="15"/>
  <c r="L15" i="15"/>
  <c r="L14" i="15" s="1"/>
  <c r="K14" i="15"/>
  <c r="H520" i="15"/>
  <c r="H518" i="15"/>
  <c r="I517" i="15"/>
  <c r="I516" i="15" s="1"/>
  <c r="I515" i="15"/>
  <c r="I513" i="15"/>
  <c r="I512" i="15" s="1"/>
  <c r="I511" i="15"/>
  <c r="I510" i="15" s="1"/>
  <c r="H510" i="15"/>
  <c r="I509" i="15"/>
  <c r="I508" i="15"/>
  <c r="H508" i="15"/>
  <c r="I506" i="15"/>
  <c r="I505" i="15" s="1"/>
  <c r="H505" i="15"/>
  <c r="I504" i="15"/>
  <c r="I503" i="15"/>
  <c r="H502" i="15"/>
  <c r="I501" i="15"/>
  <c r="I500" i="15"/>
  <c r="I499" i="15" s="1"/>
  <c r="H499" i="15"/>
  <c r="I498" i="15"/>
  <c r="I497" i="15" s="1"/>
  <c r="H497" i="15"/>
  <c r="I496" i="15"/>
  <c r="I495" i="15" s="1"/>
  <c r="H495" i="15"/>
  <c r="I491" i="15"/>
  <c r="I490" i="15" s="1"/>
  <c r="H490" i="15"/>
  <c r="I489" i="15"/>
  <c r="I488" i="15" s="1"/>
  <c r="H488" i="15"/>
  <c r="I487" i="15"/>
  <c r="I486" i="15" s="1"/>
  <c r="H486" i="15"/>
  <c r="I485" i="15"/>
  <c r="I484" i="15" s="1"/>
  <c r="H484" i="15"/>
  <c r="I483" i="15"/>
  <c r="I482" i="15"/>
  <c r="I481" i="15"/>
  <c r="H480" i="15"/>
  <c r="I478" i="15"/>
  <c r="I477" i="15" s="1"/>
  <c r="H477" i="15"/>
  <c r="I476" i="15"/>
  <c r="I475" i="15"/>
  <c r="I474" i="15"/>
  <c r="H473" i="15"/>
  <c r="I471" i="15"/>
  <c r="I470" i="15" s="1"/>
  <c r="H470" i="15"/>
  <c r="I469" i="15"/>
  <c r="I468" i="15"/>
  <c r="H468" i="15"/>
  <c r="I467" i="15"/>
  <c r="I466" i="15" s="1"/>
  <c r="H466" i="15"/>
  <c r="I465" i="15"/>
  <c r="I464" i="15" s="1"/>
  <c r="H464" i="15"/>
  <c r="I463" i="15"/>
  <c r="I462" i="15"/>
  <c r="H461" i="15"/>
  <c r="I460" i="15"/>
  <c r="I458" i="15" s="1"/>
  <c r="I459" i="15"/>
  <c r="H458" i="15"/>
  <c r="I457" i="15"/>
  <c r="I456" i="15" s="1"/>
  <c r="H456" i="15"/>
  <c r="I455" i="15"/>
  <c r="I454" i="15" s="1"/>
  <c r="H454" i="15"/>
  <c r="I453" i="15"/>
  <c r="I452" i="15" s="1"/>
  <c r="H452" i="15"/>
  <c r="I451" i="15"/>
  <c r="I450" i="15" s="1"/>
  <c r="H450" i="15"/>
  <c r="I449" i="15"/>
  <c r="I448" i="15" s="1"/>
  <c r="H448" i="15"/>
  <c r="I447" i="15"/>
  <c r="I446" i="15"/>
  <c r="H446" i="15"/>
  <c r="I445" i="15"/>
  <c r="I444" i="15" s="1"/>
  <c r="H444" i="15"/>
  <c r="I443" i="15"/>
  <c r="I442" i="15"/>
  <c r="H442" i="15"/>
  <c r="I441" i="15"/>
  <c r="I440" i="15"/>
  <c r="I439" i="15"/>
  <c r="I438" i="15"/>
  <c r="H437" i="15"/>
  <c r="I434" i="15"/>
  <c r="I433" i="15"/>
  <c r="I432" i="15" s="1"/>
  <c r="I431" i="15" s="1"/>
  <c r="I430" i="15" s="1"/>
  <c r="H432" i="15"/>
  <c r="H431" i="15" s="1"/>
  <c r="H430" i="15" s="1"/>
  <c r="I428" i="15"/>
  <c r="I427" i="15" s="1"/>
  <c r="I426" i="15" s="1"/>
  <c r="I425" i="15" s="1"/>
  <c r="H427" i="15"/>
  <c r="H426" i="15"/>
  <c r="H425" i="15" s="1"/>
  <c r="I424" i="15"/>
  <c r="I423" i="15" s="1"/>
  <c r="H423" i="15"/>
  <c r="I422" i="15"/>
  <c r="I421" i="15" s="1"/>
  <c r="H421" i="15"/>
  <c r="I420" i="15"/>
  <c r="I419" i="15" s="1"/>
  <c r="H419" i="15"/>
  <c r="I417" i="15"/>
  <c r="I416" i="15" s="1"/>
  <c r="H416" i="15"/>
  <c r="I415" i="15"/>
  <c r="I414" i="15" s="1"/>
  <c r="H414" i="15"/>
  <c r="I413" i="15"/>
  <c r="I412" i="15" s="1"/>
  <c r="H412" i="15"/>
  <c r="I411" i="15"/>
  <c r="I410" i="15" s="1"/>
  <c r="H410" i="15"/>
  <c r="I407" i="15"/>
  <c r="I406" i="15" s="1"/>
  <c r="H406" i="15"/>
  <c r="I405" i="15"/>
  <c r="I404" i="15"/>
  <c r="H404" i="15"/>
  <c r="I403" i="15"/>
  <c r="I402" i="15" s="1"/>
  <c r="H402" i="15"/>
  <c r="I398" i="15"/>
  <c r="I397" i="15" s="1"/>
  <c r="I396" i="15" s="1"/>
  <c r="I395" i="15" s="1"/>
  <c r="H397" i="15"/>
  <c r="H396" i="15" s="1"/>
  <c r="H395" i="15" s="1"/>
  <c r="I394" i="15"/>
  <c r="I393" i="15" s="1"/>
  <c r="I392" i="15" s="1"/>
  <c r="I391" i="15" s="1"/>
  <c r="H393" i="15"/>
  <c r="H392" i="15" s="1"/>
  <c r="H391" i="15" s="1"/>
  <c r="I390" i="15"/>
  <c r="I389" i="15" s="1"/>
  <c r="H389" i="15"/>
  <c r="I388" i="15"/>
  <c r="I387" i="15" s="1"/>
  <c r="H387" i="15"/>
  <c r="H383" i="15"/>
  <c r="I382" i="15"/>
  <c r="I381" i="15" s="1"/>
  <c r="H381" i="15"/>
  <c r="I380" i="15"/>
  <c r="I379" i="15"/>
  <c r="H378" i="15"/>
  <c r="I374" i="15"/>
  <c r="I373" i="15" s="1"/>
  <c r="H373" i="15"/>
  <c r="I372" i="15"/>
  <c r="I371" i="15" s="1"/>
  <c r="H371" i="15"/>
  <c r="I370" i="15"/>
  <c r="I369" i="15"/>
  <c r="H368" i="15"/>
  <c r="H367" i="15" s="1"/>
  <c r="H366" i="15" s="1"/>
  <c r="I365" i="15"/>
  <c r="I364" i="15"/>
  <c r="H364" i="15"/>
  <c r="I363" i="15"/>
  <c r="I362" i="15" s="1"/>
  <c r="H362" i="15"/>
  <c r="I361" i="15"/>
  <c r="I360" i="15"/>
  <c r="I359" i="15"/>
  <c r="H358" i="15"/>
  <c r="I356" i="15"/>
  <c r="I355" i="15" s="1"/>
  <c r="H355" i="15"/>
  <c r="I354" i="15"/>
  <c r="I353" i="15" s="1"/>
  <c r="H353" i="15"/>
  <c r="I352" i="15"/>
  <c r="I351" i="15" s="1"/>
  <c r="H351" i="15"/>
  <c r="H350" i="15" s="1"/>
  <c r="I347" i="15"/>
  <c r="I346" i="15" s="1"/>
  <c r="H346" i="15"/>
  <c r="H342" i="15" s="1"/>
  <c r="I345" i="15"/>
  <c r="I344" i="15"/>
  <c r="I343" i="15" s="1"/>
  <c r="H343" i="15"/>
  <c r="I341" i="15"/>
  <c r="I340" i="15" s="1"/>
  <c r="H340" i="15"/>
  <c r="I339" i="15"/>
  <c r="I338" i="15"/>
  <c r="H338" i="15"/>
  <c r="I337" i="15"/>
  <c r="I336" i="15"/>
  <c r="H335" i="15"/>
  <c r="H334" i="15" s="1"/>
  <c r="H333" i="15" s="1"/>
  <c r="I332" i="15"/>
  <c r="I331" i="15" s="1"/>
  <c r="I330" i="15" s="1"/>
  <c r="I329" i="15" s="1"/>
  <c r="H331" i="15"/>
  <c r="H330" i="15" s="1"/>
  <c r="H329" i="15"/>
  <c r="I328" i="15"/>
  <c r="I327" i="15"/>
  <c r="H327" i="15"/>
  <c r="I325" i="15"/>
  <c r="H325" i="15"/>
  <c r="I324" i="15"/>
  <c r="I323" i="15" s="1"/>
  <c r="H323" i="15"/>
  <c r="I322" i="15"/>
  <c r="I321" i="15"/>
  <c r="H320" i="15"/>
  <c r="I319" i="15"/>
  <c r="I318" i="15"/>
  <c r="I317" i="15" s="1"/>
  <c r="H317" i="15"/>
  <c r="I316" i="15"/>
  <c r="I315" i="15"/>
  <c r="I314" i="15"/>
  <c r="H313" i="15"/>
  <c r="H312" i="15"/>
  <c r="H311" i="15" s="1"/>
  <c r="I310" i="15"/>
  <c r="I309" i="15" s="1"/>
  <c r="H309" i="15"/>
  <c r="I308" i="15"/>
  <c r="I306" i="15"/>
  <c r="H306" i="15"/>
  <c r="I305" i="15"/>
  <c r="I304" i="15" s="1"/>
  <c r="H304" i="15"/>
  <c r="I298" i="15"/>
  <c r="I297" i="15" s="1"/>
  <c r="H297" i="15"/>
  <c r="I296" i="15"/>
  <c r="I295" i="15" s="1"/>
  <c r="H295" i="15"/>
  <c r="I292" i="15"/>
  <c r="I291" i="15" s="1"/>
  <c r="I290" i="15" s="1"/>
  <c r="H291" i="15"/>
  <c r="H290" i="15" s="1"/>
  <c r="I289" i="15"/>
  <c r="I288" i="15"/>
  <c r="I287" i="15" s="1"/>
  <c r="I286" i="15" s="1"/>
  <c r="H287" i="15"/>
  <c r="H286" i="15" s="1"/>
  <c r="I284" i="15"/>
  <c r="I283" i="15" s="1"/>
  <c r="H283" i="15"/>
  <c r="H281" i="15"/>
  <c r="H279" i="15"/>
  <c r="H277" i="15"/>
  <c r="I275" i="15"/>
  <c r="I274" i="15" s="1"/>
  <c r="H274" i="15"/>
  <c r="I273" i="15"/>
  <c r="I272" i="15" s="1"/>
  <c r="H272" i="15"/>
  <c r="H265" i="15"/>
  <c r="H263" i="15"/>
  <c r="I262" i="15"/>
  <c r="I261" i="15" s="1"/>
  <c r="H261" i="15"/>
  <c r="I260" i="15"/>
  <c r="I259" i="15" s="1"/>
  <c r="H259" i="15"/>
  <c r="H257" i="15"/>
  <c r="I255" i="15"/>
  <c r="I254" i="15" s="1"/>
  <c r="H254" i="15"/>
  <c r="I253" i="15"/>
  <c r="I252" i="15" s="1"/>
  <c r="H252" i="15"/>
  <c r="I250" i="15"/>
  <c r="I249" i="15"/>
  <c r="H249" i="15"/>
  <c r="H246" i="15" s="1"/>
  <c r="I248" i="15"/>
  <c r="I247" i="15" s="1"/>
  <c r="H247" i="15"/>
  <c r="I243" i="15"/>
  <c r="I242" i="15" s="1"/>
  <c r="H242" i="15"/>
  <c r="I241" i="15"/>
  <c r="I240" i="15"/>
  <c r="I239" i="15"/>
  <c r="H238" i="15"/>
  <c r="H237" i="15" s="1"/>
  <c r="H236" i="15" s="1"/>
  <c r="I235" i="15"/>
  <c r="I234" i="15" s="1"/>
  <c r="I233" i="15" s="1"/>
  <c r="H234" i="15"/>
  <c r="H233" i="15" s="1"/>
  <c r="I232" i="15"/>
  <c r="I231" i="15" s="1"/>
  <c r="I230" i="15" s="1"/>
  <c r="H231" i="15"/>
  <c r="H230" i="15" s="1"/>
  <c r="I228" i="15"/>
  <c r="I227" i="15" s="1"/>
  <c r="I226" i="15" s="1"/>
  <c r="H227" i="15"/>
  <c r="H226" i="15" s="1"/>
  <c r="I225" i="15"/>
  <c r="I224" i="15" s="1"/>
  <c r="I223" i="15" s="1"/>
  <c r="H224" i="15"/>
  <c r="H223" i="15" s="1"/>
  <c r="H222" i="15" s="1"/>
  <c r="I221" i="15"/>
  <c r="I220" i="15" s="1"/>
  <c r="I219" i="15" s="1"/>
  <c r="I218" i="15" s="1"/>
  <c r="H220" i="15"/>
  <c r="H219" i="15" s="1"/>
  <c r="H218" i="15" s="1"/>
  <c r="I216" i="15"/>
  <c r="I215" i="15"/>
  <c r="I214" i="15"/>
  <c r="H213" i="15"/>
  <c r="H212" i="15" s="1"/>
  <c r="H211" i="15" s="1"/>
  <c r="I210" i="15"/>
  <c r="I209" i="15" s="1"/>
  <c r="I208" i="15" s="1"/>
  <c r="H209" i="15"/>
  <c r="H208" i="15" s="1"/>
  <c r="I207" i="15"/>
  <c r="I206" i="15" s="1"/>
  <c r="H206" i="15"/>
  <c r="I205" i="15"/>
  <c r="I204" i="15" s="1"/>
  <c r="H204" i="15"/>
  <c r="I203" i="15"/>
  <c r="I202" i="15" s="1"/>
  <c r="H202" i="15"/>
  <c r="I199" i="15"/>
  <c r="I198" i="15" s="1"/>
  <c r="H198" i="15"/>
  <c r="I197" i="15"/>
  <c r="I196" i="15" s="1"/>
  <c r="H196" i="15"/>
  <c r="I195" i="15"/>
  <c r="I194" i="15" s="1"/>
  <c r="H194" i="15"/>
  <c r="I193" i="15"/>
  <c r="I191" i="15" s="1"/>
  <c r="I192" i="15"/>
  <c r="H191" i="15"/>
  <c r="I189" i="15"/>
  <c r="I188" i="15" s="1"/>
  <c r="I187" i="15" s="1"/>
  <c r="H188" i="15"/>
  <c r="H187" i="15" s="1"/>
  <c r="I185" i="15"/>
  <c r="I184" i="15"/>
  <c r="I183" i="15" s="1"/>
  <c r="H184" i="15"/>
  <c r="H183" i="15" s="1"/>
  <c r="I182" i="15"/>
  <c r="I181" i="15" s="1"/>
  <c r="I180" i="15" s="1"/>
  <c r="H181" i="15"/>
  <c r="H180" i="15" s="1"/>
  <c r="I176" i="15"/>
  <c r="H176" i="15"/>
  <c r="I175" i="15"/>
  <c r="I174" i="15"/>
  <c r="H173" i="15"/>
  <c r="H172" i="15" s="1"/>
  <c r="I171" i="15"/>
  <c r="I170" i="15" s="1"/>
  <c r="H170" i="15"/>
  <c r="I169" i="15"/>
  <c r="I168" i="15" s="1"/>
  <c r="H168" i="15"/>
  <c r="H166" i="15"/>
  <c r="H164" i="15"/>
  <c r="I163" i="15"/>
  <c r="I162" i="15" s="1"/>
  <c r="H162" i="15"/>
  <c r="I161" i="15"/>
  <c r="I160" i="15"/>
  <c r="H160" i="15"/>
  <c r="I159" i="15"/>
  <c r="I158" i="15" s="1"/>
  <c r="H158" i="15"/>
  <c r="I157" i="15"/>
  <c r="I156" i="15"/>
  <c r="H155" i="15"/>
  <c r="I154" i="15"/>
  <c r="I153" i="15"/>
  <c r="H152" i="15"/>
  <c r="I148" i="15"/>
  <c r="I147" i="15" s="1"/>
  <c r="H147" i="15"/>
  <c r="I146" i="15"/>
  <c r="I145" i="15" s="1"/>
  <c r="H145" i="15"/>
  <c r="I144" i="15"/>
  <c r="I143" i="15" s="1"/>
  <c r="H143" i="15"/>
  <c r="I142" i="15"/>
  <c r="I141" i="15" s="1"/>
  <c r="H141" i="15"/>
  <c r="I140" i="15"/>
  <c r="I139" i="15"/>
  <c r="H139" i="15"/>
  <c r="I138" i="15"/>
  <c r="I137" i="15" s="1"/>
  <c r="H137" i="15"/>
  <c r="I136" i="15"/>
  <c r="I135" i="15"/>
  <c r="H135" i="15"/>
  <c r="I134" i="15"/>
  <c r="I133" i="15" s="1"/>
  <c r="H133" i="15"/>
  <c r="I132" i="15"/>
  <c r="I131" i="15" s="1"/>
  <c r="H131" i="15"/>
  <c r="I130" i="15"/>
  <c r="I129" i="15"/>
  <c r="I128" i="15"/>
  <c r="H127" i="15"/>
  <c r="I124" i="15"/>
  <c r="I123" i="15" s="1"/>
  <c r="I122" i="15" s="1"/>
  <c r="I121" i="15" s="1"/>
  <c r="H123" i="15"/>
  <c r="H122" i="15" s="1"/>
  <c r="H121" i="15" s="1"/>
  <c r="I120" i="15"/>
  <c r="I119" i="15" s="1"/>
  <c r="H119" i="15"/>
  <c r="I118" i="15"/>
  <c r="I117" i="15" s="1"/>
  <c r="H117" i="15"/>
  <c r="I116" i="15"/>
  <c r="I115" i="15" s="1"/>
  <c r="H115" i="15"/>
  <c r="I112" i="15"/>
  <c r="I111" i="15" s="1"/>
  <c r="H111" i="15"/>
  <c r="I110" i="15"/>
  <c r="I109" i="15"/>
  <c r="I108" i="15"/>
  <c r="H107" i="15"/>
  <c r="H106" i="15" s="1"/>
  <c r="H105" i="15" s="1"/>
  <c r="I104" i="15"/>
  <c r="I103" i="15" s="1"/>
  <c r="H103" i="15"/>
  <c r="I102" i="15"/>
  <c r="I101" i="15" s="1"/>
  <c r="H101" i="15"/>
  <c r="I100" i="15"/>
  <c r="I99" i="15" s="1"/>
  <c r="H99" i="15"/>
  <c r="I98" i="15"/>
  <c r="I97" i="15" s="1"/>
  <c r="H97" i="15"/>
  <c r="I96" i="15"/>
  <c r="I95" i="15" s="1"/>
  <c r="H95" i="15"/>
  <c r="I94" i="15"/>
  <c r="I93" i="15" s="1"/>
  <c r="H93" i="15"/>
  <c r="I89" i="15"/>
  <c r="I88" i="15"/>
  <c r="I87" i="15" s="1"/>
  <c r="H88" i="15"/>
  <c r="H87" i="15" s="1"/>
  <c r="I86" i="15"/>
  <c r="I85" i="15" s="1"/>
  <c r="H85" i="15"/>
  <c r="I84" i="15"/>
  <c r="I83" i="15" s="1"/>
  <c r="H83" i="15"/>
  <c r="I82" i="15"/>
  <c r="I81" i="15" s="1"/>
  <c r="H81" i="15"/>
  <c r="I80" i="15"/>
  <c r="I79" i="15" s="1"/>
  <c r="H79" i="15"/>
  <c r="I78" i="15"/>
  <c r="I77" i="15"/>
  <c r="H76" i="15"/>
  <c r="I75" i="15"/>
  <c r="I74" i="15"/>
  <c r="I73" i="15"/>
  <c r="I72" i="15"/>
  <c r="I71" i="15"/>
  <c r="H70" i="15"/>
  <c r="I69" i="15"/>
  <c r="I68" i="15"/>
  <c r="I67" i="15"/>
  <c r="H66" i="15"/>
  <c r="H64" i="15"/>
  <c r="I63" i="15"/>
  <c r="I62" i="15"/>
  <c r="H62" i="15"/>
  <c r="I61" i="15"/>
  <c r="I60" i="15" s="1"/>
  <c r="H60" i="15"/>
  <c r="I58" i="15"/>
  <c r="I57" i="15"/>
  <c r="H57" i="15"/>
  <c r="I56" i="15"/>
  <c r="I55" i="15" s="1"/>
  <c r="H55" i="15"/>
  <c r="I54" i="15"/>
  <c r="I53" i="15" s="1"/>
  <c r="H53" i="15"/>
  <c r="I52" i="15"/>
  <c r="I51" i="15" s="1"/>
  <c r="H51" i="15"/>
  <c r="I50" i="15"/>
  <c r="I49" i="15"/>
  <c r="H48" i="15"/>
  <c r="H47" i="15" s="1"/>
  <c r="H44" i="15"/>
  <c r="H42" i="15"/>
  <c r="I40" i="15"/>
  <c r="I39" i="15" s="1"/>
  <c r="H39" i="15"/>
  <c r="I38" i="15"/>
  <c r="I37" i="15" s="1"/>
  <c r="H37" i="15"/>
  <c r="I36" i="15"/>
  <c r="I35" i="15"/>
  <c r="I34" i="15"/>
  <c r="H33" i="15"/>
  <c r="H30" i="15"/>
  <c r="H22" i="15"/>
  <c r="I21" i="15"/>
  <c r="I20" i="15" s="1"/>
  <c r="H20" i="15"/>
  <c r="I19" i="15"/>
  <c r="I18" i="15"/>
  <c r="H18" i="15"/>
  <c r="I17" i="15"/>
  <c r="I16" i="15" s="1"/>
  <c r="H16" i="15"/>
  <c r="I15" i="15"/>
  <c r="I14" i="15" s="1"/>
  <c r="H14" i="15"/>
  <c r="F521" i="15"/>
  <c r="F519" i="15"/>
  <c r="F518" i="15" s="1"/>
  <c r="F515" i="15"/>
  <c r="F511" i="15"/>
  <c r="F510" i="15" s="1"/>
  <c r="F509" i="15"/>
  <c r="F508" i="15" s="1"/>
  <c r="F506" i="15"/>
  <c r="F505" i="15" s="1"/>
  <c r="F504" i="15"/>
  <c r="F502" i="15" s="1"/>
  <c r="F503" i="15"/>
  <c r="F501" i="15"/>
  <c r="F500" i="15"/>
  <c r="F498" i="15"/>
  <c r="F497" i="15" s="1"/>
  <c r="F496" i="15"/>
  <c r="F495" i="15" s="1"/>
  <c r="F491" i="15"/>
  <c r="F489" i="15"/>
  <c r="F488" i="15" s="1"/>
  <c r="F487" i="15"/>
  <c r="F485" i="15"/>
  <c r="F483" i="15"/>
  <c r="F480" i="15" s="1"/>
  <c r="F482" i="15"/>
  <c r="F481" i="15"/>
  <c r="F478" i="15"/>
  <c r="F476" i="15"/>
  <c r="F475" i="15"/>
  <c r="F474" i="15"/>
  <c r="F471" i="15"/>
  <c r="F469" i="15"/>
  <c r="F468" i="15" s="1"/>
  <c r="F467" i="15"/>
  <c r="F466" i="15" s="1"/>
  <c r="F465" i="15"/>
  <c r="F464" i="15" s="1"/>
  <c r="F463" i="15"/>
  <c r="F462" i="15"/>
  <c r="F460" i="15"/>
  <c r="F458" i="15" s="1"/>
  <c r="F459" i="15"/>
  <c r="F457" i="15"/>
  <c r="F456" i="15" s="1"/>
  <c r="F455" i="15"/>
  <c r="F454" i="15" s="1"/>
  <c r="F453" i="15"/>
  <c r="F452" i="15" s="1"/>
  <c r="F451" i="15"/>
  <c r="F449" i="15"/>
  <c r="F447" i="15"/>
  <c r="F446" i="15" s="1"/>
  <c r="F445" i="15"/>
  <c r="F444" i="15" s="1"/>
  <c r="F443" i="15"/>
  <c r="F441" i="15"/>
  <c r="F440" i="15"/>
  <c r="F439" i="15"/>
  <c r="F438" i="15"/>
  <c r="F434" i="15"/>
  <c r="F433" i="15"/>
  <c r="F432" i="15" s="1"/>
  <c r="F431" i="15" s="1"/>
  <c r="F430" i="15" s="1"/>
  <c r="F428" i="15"/>
  <c r="F427" i="15" s="1"/>
  <c r="F426" i="15" s="1"/>
  <c r="F425" i="15" s="1"/>
  <c r="F424" i="15"/>
  <c r="F423" i="15" s="1"/>
  <c r="F420" i="15"/>
  <c r="F419" i="15" s="1"/>
  <c r="F417" i="15"/>
  <c r="F416" i="15" s="1"/>
  <c r="F415" i="15"/>
  <c r="F413" i="15"/>
  <c r="F411" i="15"/>
  <c r="F410" i="15" s="1"/>
  <c r="F407" i="15"/>
  <c r="F406" i="15" s="1"/>
  <c r="F405" i="15"/>
  <c r="F403" i="15"/>
  <c r="F398" i="15"/>
  <c r="F397" i="15" s="1"/>
  <c r="F396" i="15" s="1"/>
  <c r="F395" i="15" s="1"/>
  <c r="F394" i="15"/>
  <c r="F393" i="15" s="1"/>
  <c r="F392" i="15" s="1"/>
  <c r="F391" i="15" s="1"/>
  <c r="F390" i="15"/>
  <c r="F389" i="15" s="1"/>
  <c r="F388" i="15"/>
  <c r="F384" i="15"/>
  <c r="F383" i="15" s="1"/>
  <c r="F382" i="15"/>
  <c r="F381" i="15" s="1"/>
  <c r="F380" i="15"/>
  <c r="F378" i="15" s="1"/>
  <c r="F379" i="15"/>
  <c r="F374" i="15"/>
  <c r="F373" i="15" s="1"/>
  <c r="F372" i="15"/>
  <c r="F371" i="15" s="1"/>
  <c r="F370" i="15"/>
  <c r="F369" i="15"/>
  <c r="F365" i="15"/>
  <c r="F364" i="15" s="1"/>
  <c r="F363" i="15"/>
  <c r="F362" i="15" s="1"/>
  <c r="F361" i="15"/>
  <c r="F360" i="15"/>
  <c r="F359" i="15"/>
  <c r="F356" i="15"/>
  <c r="F355" i="15" s="1"/>
  <c r="F354" i="15"/>
  <c r="F352" i="15"/>
  <c r="F351" i="15" s="1"/>
  <c r="F347" i="15"/>
  <c r="F346" i="15" s="1"/>
  <c r="F345" i="15"/>
  <c r="F343" i="15" s="1"/>
  <c r="F344" i="15"/>
  <c r="F341" i="15"/>
  <c r="F340" i="15" s="1"/>
  <c r="F339" i="15"/>
  <c r="F338" i="15" s="1"/>
  <c r="F337" i="15"/>
  <c r="F336" i="15"/>
  <c r="F332" i="15"/>
  <c r="F328" i="15"/>
  <c r="F325" i="15"/>
  <c r="F324" i="15"/>
  <c r="F323" i="15" s="1"/>
  <c r="F322" i="15"/>
  <c r="F321" i="15"/>
  <c r="F319" i="15"/>
  <c r="F318" i="15"/>
  <c r="F316" i="15"/>
  <c r="F315" i="15"/>
  <c r="F314" i="15"/>
  <c r="F310" i="15"/>
  <c r="F308" i="15"/>
  <c r="F307" i="15"/>
  <c r="F305" i="15"/>
  <c r="F304" i="15" s="1"/>
  <c r="F298" i="15"/>
  <c r="F296" i="15"/>
  <c r="F295" i="15" s="1"/>
  <c r="F292" i="15"/>
  <c r="F291" i="15" s="1"/>
  <c r="F290" i="15" s="1"/>
  <c r="F289" i="15"/>
  <c r="F288" i="15"/>
  <c r="F284" i="15"/>
  <c r="F282" i="15"/>
  <c r="F280" i="15"/>
  <c r="F279" i="15" s="1"/>
  <c r="F278" i="15"/>
  <c r="F275" i="15"/>
  <c r="F273" i="15"/>
  <c r="F272" i="15" s="1"/>
  <c r="F266" i="15"/>
  <c r="F265" i="15" s="1"/>
  <c r="F264" i="15"/>
  <c r="F262" i="15"/>
  <c r="F261" i="15" s="1"/>
  <c r="F260" i="15"/>
  <c r="F258" i="15"/>
  <c r="F257" i="15" s="1"/>
  <c r="F255" i="15"/>
  <c r="F254" i="15" s="1"/>
  <c r="F253" i="15"/>
  <c r="F250" i="15"/>
  <c r="F249" i="15" s="1"/>
  <c r="F248" i="15"/>
  <c r="F247" i="15" s="1"/>
  <c r="F243" i="15"/>
  <c r="F241" i="15"/>
  <c r="F240" i="15"/>
  <c r="F239" i="15"/>
  <c r="F235" i="15"/>
  <c r="F232" i="15"/>
  <c r="F231" i="15" s="1"/>
  <c r="F230" i="15" s="1"/>
  <c r="F228" i="15"/>
  <c r="F225" i="15"/>
  <c r="F224" i="15" s="1"/>
  <c r="F223" i="15" s="1"/>
  <c r="F221" i="15"/>
  <c r="F216" i="15"/>
  <c r="F215" i="15"/>
  <c r="F214" i="15"/>
  <c r="F210" i="15"/>
  <c r="F207" i="15"/>
  <c r="F206" i="15" s="1"/>
  <c r="F205" i="15"/>
  <c r="F204" i="15" s="1"/>
  <c r="F203" i="15"/>
  <c r="F202" i="15" s="1"/>
  <c r="F199" i="15"/>
  <c r="F197" i="15"/>
  <c r="F196" i="15" s="1"/>
  <c r="F195" i="15"/>
  <c r="F193" i="15"/>
  <c r="F192" i="15"/>
  <c r="F189" i="15"/>
  <c r="F188" i="15" s="1"/>
  <c r="F187" i="15" s="1"/>
  <c r="F185" i="15"/>
  <c r="F182" i="15"/>
  <c r="F181" i="15" s="1"/>
  <c r="F180" i="15" s="1"/>
  <c r="F178" i="15"/>
  <c r="F175" i="15"/>
  <c r="F174" i="15"/>
  <c r="F171" i="15"/>
  <c r="F170" i="15" s="1"/>
  <c r="F169" i="15"/>
  <c r="F168" i="15" s="1"/>
  <c r="F167" i="15"/>
  <c r="F166" i="15" s="1"/>
  <c r="F165" i="15"/>
  <c r="F163" i="15"/>
  <c r="F162" i="15" s="1"/>
  <c r="F161" i="15"/>
  <c r="F159" i="15"/>
  <c r="F158" i="15" s="1"/>
  <c r="F157" i="15"/>
  <c r="F156" i="15"/>
  <c r="F154" i="15"/>
  <c r="F153" i="15"/>
  <c r="F152" i="15" s="1"/>
  <c r="F148" i="15"/>
  <c r="F146" i="15"/>
  <c r="F145" i="15" s="1"/>
  <c r="F144" i="15"/>
  <c r="F142" i="15"/>
  <c r="F140" i="15"/>
  <c r="F139" i="15" s="1"/>
  <c r="F138" i="15"/>
  <c r="F137" i="15" s="1"/>
  <c r="F136" i="15"/>
  <c r="F134" i="15"/>
  <c r="F133" i="15" s="1"/>
  <c r="F132" i="15"/>
  <c r="F131" i="15" s="1"/>
  <c r="F130" i="15"/>
  <c r="F129" i="15"/>
  <c r="F128" i="15"/>
  <c r="F124" i="15"/>
  <c r="F123" i="15" s="1"/>
  <c r="F122" i="15" s="1"/>
  <c r="F121" i="15" s="1"/>
  <c r="F120" i="15"/>
  <c r="F119" i="15" s="1"/>
  <c r="F118" i="15"/>
  <c r="F116" i="15"/>
  <c r="F115" i="15" s="1"/>
  <c r="F112" i="15"/>
  <c r="F110" i="15"/>
  <c r="F109" i="15"/>
  <c r="F108" i="15"/>
  <c r="F104" i="15"/>
  <c r="F103" i="15" s="1"/>
  <c r="F102" i="15"/>
  <c r="F101" i="15" s="1"/>
  <c r="F100" i="15"/>
  <c r="F99" i="15" s="1"/>
  <c r="F98" i="15"/>
  <c r="F96" i="15"/>
  <c r="F95" i="15" s="1"/>
  <c r="F94" i="15"/>
  <c r="F93" i="15" s="1"/>
  <c r="F89" i="15"/>
  <c r="F88" i="15" s="1"/>
  <c r="F87" i="15" s="1"/>
  <c r="F86" i="15"/>
  <c r="F84" i="15"/>
  <c r="F83" i="15" s="1"/>
  <c r="F82" i="15"/>
  <c r="F81" i="15" s="1"/>
  <c r="F80" i="15"/>
  <c r="F79" i="15" s="1"/>
  <c r="F78" i="15"/>
  <c r="F77" i="15"/>
  <c r="F75" i="15"/>
  <c r="F74" i="15"/>
  <c r="F73" i="15"/>
  <c r="F72" i="15"/>
  <c r="F71" i="15"/>
  <c r="F69" i="15"/>
  <c r="F68" i="15"/>
  <c r="F67" i="15"/>
  <c r="F65" i="15"/>
  <c r="F63" i="15"/>
  <c r="F62" i="15" s="1"/>
  <c r="F61" i="15"/>
  <c r="F58" i="15"/>
  <c r="F57" i="15" s="1"/>
  <c r="F56" i="15"/>
  <c r="F54" i="15"/>
  <c r="F53" i="15" s="1"/>
  <c r="F52" i="15"/>
  <c r="F50" i="15"/>
  <c r="F49" i="15"/>
  <c r="F45" i="15"/>
  <c r="F44" i="15" s="1"/>
  <c r="F43" i="15"/>
  <c r="F40" i="15"/>
  <c r="F39" i="15" s="1"/>
  <c r="F38" i="15"/>
  <c r="F37" i="15" s="1"/>
  <c r="F36" i="15"/>
  <c r="F35" i="15"/>
  <c r="F34" i="15"/>
  <c r="F31" i="15"/>
  <c r="F30" i="15" s="1"/>
  <c r="F23" i="15"/>
  <c r="F22" i="15" s="1"/>
  <c r="F21" i="15"/>
  <c r="F19" i="15"/>
  <c r="F18" i="15" s="1"/>
  <c r="F17" i="15"/>
  <c r="F16" i="15" s="1"/>
  <c r="F15" i="15"/>
  <c r="F520" i="15"/>
  <c r="E510" i="15"/>
  <c r="E508" i="15"/>
  <c r="E505" i="15"/>
  <c r="E502" i="15"/>
  <c r="E499" i="15"/>
  <c r="E497" i="15"/>
  <c r="E495" i="15"/>
  <c r="F490" i="15"/>
  <c r="E490" i="15"/>
  <c r="E488" i="15"/>
  <c r="F486" i="15"/>
  <c r="E486" i="15"/>
  <c r="F484" i="15"/>
  <c r="E484" i="15"/>
  <c r="E480" i="15"/>
  <c r="F477" i="15"/>
  <c r="E477" i="15"/>
  <c r="E473" i="15"/>
  <c r="F470" i="15"/>
  <c r="E470" i="15"/>
  <c r="E468" i="15"/>
  <c r="E466" i="15"/>
  <c r="E464" i="15"/>
  <c r="E461" i="15"/>
  <c r="E458" i="15"/>
  <c r="E456" i="15"/>
  <c r="E454" i="15"/>
  <c r="E452" i="15"/>
  <c r="F450" i="15"/>
  <c r="E450" i="15"/>
  <c r="F448" i="15"/>
  <c r="E448" i="15"/>
  <c r="E446" i="15"/>
  <c r="E444" i="15"/>
  <c r="F442" i="15"/>
  <c r="E442" i="15"/>
  <c r="E437" i="15"/>
  <c r="E432" i="15"/>
  <c r="E431" i="15" s="1"/>
  <c r="E430" i="15" s="1"/>
  <c r="E427" i="15"/>
  <c r="E426" i="15" s="1"/>
  <c r="E425" i="15" s="1"/>
  <c r="E423" i="15"/>
  <c r="E421" i="15"/>
  <c r="E419" i="15"/>
  <c r="E416" i="15"/>
  <c r="F414" i="15"/>
  <c r="E414" i="15"/>
  <c r="F412" i="15"/>
  <c r="E412" i="15"/>
  <c r="E410" i="15"/>
  <c r="E406" i="15"/>
  <c r="F404" i="15"/>
  <c r="E404" i="15"/>
  <c r="F402" i="15"/>
  <c r="E402" i="15"/>
  <c r="E397" i="15"/>
  <c r="E396" i="15" s="1"/>
  <c r="E395" i="15" s="1"/>
  <c r="E393" i="15"/>
  <c r="E392" i="15" s="1"/>
  <c r="E391" i="15" s="1"/>
  <c r="E389" i="15"/>
  <c r="F387" i="15"/>
  <c r="E387" i="15"/>
  <c r="E383" i="15"/>
  <c r="E381" i="15"/>
  <c r="E378" i="15"/>
  <c r="E373" i="15"/>
  <c r="E371" i="15"/>
  <c r="E368" i="15"/>
  <c r="E364" i="15"/>
  <c r="E362" i="15"/>
  <c r="E358" i="15"/>
  <c r="E355" i="15"/>
  <c r="F353" i="15"/>
  <c r="E353" i="15"/>
  <c r="E351" i="15"/>
  <c r="E346" i="15"/>
  <c r="E343" i="15"/>
  <c r="E340" i="15"/>
  <c r="E338" i="15"/>
  <c r="E335" i="15"/>
  <c r="F331" i="15"/>
  <c r="F330" i="15" s="1"/>
  <c r="F329" i="15" s="1"/>
  <c r="E331" i="15"/>
  <c r="E330" i="15" s="1"/>
  <c r="E329" i="15" s="1"/>
  <c r="F327" i="15"/>
  <c r="E327" i="15"/>
  <c r="E325" i="15"/>
  <c r="E323" i="15"/>
  <c r="F320" i="15"/>
  <c r="E320" i="15"/>
  <c r="E317" i="15"/>
  <c r="E313" i="15"/>
  <c r="E312" i="15"/>
  <c r="E311" i="15" s="1"/>
  <c r="F309" i="15"/>
  <c r="E309" i="15"/>
  <c r="E306" i="15"/>
  <c r="E304" i="15"/>
  <c r="F297" i="15"/>
  <c r="E297" i="15"/>
  <c r="E295" i="15"/>
  <c r="E291" i="15"/>
  <c r="E290" i="15" s="1"/>
  <c r="E287" i="15"/>
  <c r="E286" i="15" s="1"/>
  <c r="F283" i="15"/>
  <c r="E283" i="15"/>
  <c r="F281" i="15"/>
  <c r="E281" i="15"/>
  <c r="E279" i="15"/>
  <c r="F277" i="15"/>
  <c r="E277" i="15"/>
  <c r="F274" i="15"/>
  <c r="E274" i="15"/>
  <c r="E272" i="15"/>
  <c r="E265" i="15"/>
  <c r="F263" i="15"/>
  <c r="E263" i="15"/>
  <c r="E261" i="15"/>
  <c r="F259" i="15"/>
  <c r="E259" i="15"/>
  <c r="E257" i="15"/>
  <c r="E254" i="15"/>
  <c r="F252" i="15"/>
  <c r="E252" i="15"/>
  <c r="E249" i="15"/>
  <c r="E247" i="15"/>
  <c r="E246" i="15" s="1"/>
  <c r="F242" i="15"/>
  <c r="E242" i="15"/>
  <c r="E238" i="15"/>
  <c r="F234" i="15"/>
  <c r="F233" i="15" s="1"/>
  <c r="E234" i="15"/>
  <c r="E233" i="15" s="1"/>
  <c r="E231" i="15"/>
  <c r="E230" i="15" s="1"/>
  <c r="F227" i="15"/>
  <c r="F226" i="15" s="1"/>
  <c r="E227" i="15"/>
  <c r="E226" i="15" s="1"/>
  <c r="E224" i="15"/>
  <c r="E223" i="15" s="1"/>
  <c r="F220" i="15"/>
  <c r="F219" i="15" s="1"/>
  <c r="F218" i="15" s="1"/>
  <c r="E220" i="15"/>
  <c r="E219" i="15" s="1"/>
  <c r="E218" i="15" s="1"/>
  <c r="E213" i="15"/>
  <c r="E212" i="15" s="1"/>
  <c r="E211" i="15" s="1"/>
  <c r="F209" i="15"/>
  <c r="F208" i="15" s="1"/>
  <c r="E209" i="15"/>
  <c r="E208" i="15" s="1"/>
  <c r="E206" i="15"/>
  <c r="E204" i="15"/>
  <c r="E202" i="15"/>
  <c r="F198" i="15"/>
  <c r="E198" i="15"/>
  <c r="E196" i="15"/>
  <c r="F194" i="15"/>
  <c r="E194" i="15"/>
  <c r="E191" i="15"/>
  <c r="E188" i="15"/>
  <c r="E187" i="15" s="1"/>
  <c r="F184" i="15"/>
  <c r="F183" i="15" s="1"/>
  <c r="E184" i="15"/>
  <c r="E183" i="15" s="1"/>
  <c r="E181" i="15"/>
  <c r="E180" i="15" s="1"/>
  <c r="E176" i="15"/>
  <c r="E173" i="15"/>
  <c r="E172" i="15" s="1"/>
  <c r="E170" i="15"/>
  <c r="E168" i="15"/>
  <c r="E166" i="15"/>
  <c r="F164" i="15"/>
  <c r="E164" i="15"/>
  <c r="E162" i="15"/>
  <c r="F160" i="15"/>
  <c r="E160" i="15"/>
  <c r="E158" i="15"/>
  <c r="E155" i="15"/>
  <c r="E152" i="15"/>
  <c r="F147" i="15"/>
  <c r="F143" i="15"/>
  <c r="E143" i="15"/>
  <c r="F141" i="15"/>
  <c r="E141" i="15"/>
  <c r="E139" i="15"/>
  <c r="E137" i="15"/>
  <c r="F135" i="15"/>
  <c r="E135" i="15"/>
  <c r="E133" i="15"/>
  <c r="E131" i="15"/>
  <c r="E127" i="15"/>
  <c r="E123" i="15"/>
  <c r="E122" i="15" s="1"/>
  <c r="E121" i="15" s="1"/>
  <c r="E119" i="15"/>
  <c r="F117" i="15"/>
  <c r="E117" i="15"/>
  <c r="E115" i="15"/>
  <c r="F111" i="15"/>
  <c r="E111" i="15"/>
  <c r="E107" i="15"/>
  <c r="E103" i="15"/>
  <c r="E101" i="15"/>
  <c r="E99" i="15"/>
  <c r="F97" i="15"/>
  <c r="E97" i="15"/>
  <c r="E95" i="15"/>
  <c r="E93" i="15"/>
  <c r="E88" i="15"/>
  <c r="E87" i="15" s="1"/>
  <c r="F85" i="15"/>
  <c r="E85" i="15"/>
  <c r="E83" i="15"/>
  <c r="E81" i="15"/>
  <c r="E79" i="15"/>
  <c r="E76" i="15"/>
  <c r="E70" i="15"/>
  <c r="E66" i="15"/>
  <c r="F64" i="15"/>
  <c r="E64" i="15"/>
  <c r="E62" i="15"/>
  <c r="F60" i="15"/>
  <c r="E60" i="15"/>
  <c r="E57" i="15"/>
  <c r="F55" i="15"/>
  <c r="E55" i="15"/>
  <c r="E53" i="15"/>
  <c r="F51" i="15"/>
  <c r="E51" i="15"/>
  <c r="E48" i="15"/>
  <c r="E44" i="15"/>
  <c r="F42" i="15"/>
  <c r="E42" i="15"/>
  <c r="E39" i="15"/>
  <c r="E37" i="15"/>
  <c r="E33" i="15"/>
  <c r="E30" i="15"/>
  <c r="E22" i="15"/>
  <c r="F20" i="15"/>
  <c r="E20" i="15"/>
  <c r="E18" i="15"/>
  <c r="E16" i="15"/>
  <c r="F14" i="15"/>
  <c r="E14" i="15"/>
  <c r="D11" i="18" l="1"/>
  <c r="D15" i="18"/>
  <c r="F55" i="18"/>
  <c r="F57" i="18" s="1"/>
  <c r="G18" i="18"/>
  <c r="J18" i="18"/>
  <c r="D18" i="18"/>
  <c r="G15" i="18"/>
  <c r="J15" i="18"/>
  <c r="J35" i="18"/>
  <c r="I55" i="18"/>
  <c r="I57" i="18" s="1"/>
  <c r="L285" i="15"/>
  <c r="E251" i="15"/>
  <c r="E472" i="15"/>
  <c r="F256" i="15"/>
  <c r="F358" i="15"/>
  <c r="F461" i="15"/>
  <c r="H114" i="15"/>
  <c r="H113" i="15" s="1"/>
  <c r="I173" i="15"/>
  <c r="I172" i="15" s="1"/>
  <c r="H251" i="15"/>
  <c r="I335" i="15"/>
  <c r="H494" i="15"/>
  <c r="L335" i="15"/>
  <c r="E507" i="15"/>
  <c r="F177" i="15"/>
  <c r="F176" i="15" s="1"/>
  <c r="I350" i="15"/>
  <c r="I358" i="15"/>
  <c r="H377" i="15"/>
  <c r="H376" i="15" s="1"/>
  <c r="H386" i="15"/>
  <c r="H385" i="15" s="1"/>
  <c r="I401" i="15"/>
  <c r="I400" i="15" s="1"/>
  <c r="H401" i="15"/>
  <c r="H400" i="15" s="1"/>
  <c r="K32" i="15"/>
  <c r="K190" i="15"/>
  <c r="K186" i="15" s="1"/>
  <c r="K285" i="15"/>
  <c r="L313" i="15"/>
  <c r="K312" i="15"/>
  <c r="K311" i="15" s="1"/>
  <c r="K350" i="15"/>
  <c r="K349" i="15" s="1"/>
  <c r="K348" i="15" s="1"/>
  <c r="L409" i="15"/>
  <c r="K494" i="15"/>
  <c r="E285" i="15"/>
  <c r="F499" i="15"/>
  <c r="F494" i="15" s="1"/>
  <c r="I48" i="15"/>
  <c r="I190" i="15"/>
  <c r="H201" i="15"/>
  <c r="H303" i="15"/>
  <c r="I320" i="15"/>
  <c r="I368" i="15"/>
  <c r="I437" i="15"/>
  <c r="I473" i="15"/>
  <c r="I472" i="15" s="1"/>
  <c r="K367" i="15"/>
  <c r="K366" i="15" s="1"/>
  <c r="L378" i="15"/>
  <c r="L432" i="15"/>
  <c r="L431" i="15" s="1"/>
  <c r="L430" i="15" s="1"/>
  <c r="I502" i="15"/>
  <c r="I494" i="15" s="1"/>
  <c r="L494" i="15"/>
  <c r="H479" i="15"/>
  <c r="F473" i="15"/>
  <c r="F472" i="15" s="1"/>
  <c r="I480" i="15"/>
  <c r="I479" i="15" s="1"/>
  <c r="K479" i="15"/>
  <c r="I461" i="15"/>
  <c r="L461" i="15"/>
  <c r="K436" i="15"/>
  <c r="K435" i="15" s="1"/>
  <c r="K429" i="15" s="1"/>
  <c r="L437" i="15"/>
  <c r="H436" i="15"/>
  <c r="L418" i="15"/>
  <c r="L408" i="15" s="1"/>
  <c r="L399" i="15" s="1"/>
  <c r="I418" i="15"/>
  <c r="E409" i="15"/>
  <c r="H418" i="15"/>
  <c r="H375" i="15"/>
  <c r="K401" i="15"/>
  <c r="K400" i="15" s="1"/>
  <c r="K375" i="15"/>
  <c r="I367" i="15"/>
  <c r="I366" i="15" s="1"/>
  <c r="F368" i="15"/>
  <c r="F367" i="15" s="1"/>
  <c r="F366" i="15" s="1"/>
  <c r="I378" i="15"/>
  <c r="H357" i="15"/>
  <c r="H349" i="15" s="1"/>
  <c r="H348" i="15" s="1"/>
  <c r="L342" i="15"/>
  <c r="I342" i="15"/>
  <c r="F342" i="15"/>
  <c r="K342" i="15"/>
  <c r="I334" i="15"/>
  <c r="K334" i="15"/>
  <c r="F335" i="15"/>
  <c r="F334" i="15" s="1"/>
  <c r="F333" i="15" s="1"/>
  <c r="F313" i="15"/>
  <c r="F317" i="15"/>
  <c r="F312" i="15" s="1"/>
  <c r="F311" i="15" s="1"/>
  <c r="I313" i="15"/>
  <c r="L303" i="15"/>
  <c r="L293" i="15" s="1"/>
  <c r="I303" i="15"/>
  <c r="F306" i="15"/>
  <c r="F303" i="15" s="1"/>
  <c r="F293" i="15" s="1"/>
  <c r="K303" i="15"/>
  <c r="I294" i="15"/>
  <c r="I293" i="15" s="1"/>
  <c r="L294" i="15"/>
  <c r="H294" i="15"/>
  <c r="H293" i="15" s="1"/>
  <c r="K294" i="15"/>
  <c r="F294" i="15"/>
  <c r="E294" i="15"/>
  <c r="I285" i="15"/>
  <c r="H271" i="15"/>
  <c r="K271" i="15"/>
  <c r="L271" i="15"/>
  <c r="K276" i="15"/>
  <c r="K245" i="15" s="1"/>
  <c r="F271" i="15"/>
  <c r="H276" i="15"/>
  <c r="I276" i="15"/>
  <c r="I271" i="15"/>
  <c r="I256" i="15"/>
  <c r="E256" i="15"/>
  <c r="L256" i="15"/>
  <c r="H256" i="15"/>
  <c r="K256" i="15"/>
  <c r="F251" i="15"/>
  <c r="I246" i="15"/>
  <c r="L246" i="15"/>
  <c r="F213" i="15"/>
  <c r="F212" i="15" s="1"/>
  <c r="F211" i="15" s="1"/>
  <c r="E237" i="15"/>
  <c r="E236" i="15" s="1"/>
  <c r="H190" i="15"/>
  <c r="F201" i="15"/>
  <c r="F200" i="15" s="1"/>
  <c r="H186" i="15"/>
  <c r="I201" i="15"/>
  <c r="I200" i="15" s="1"/>
  <c r="K201" i="15"/>
  <c r="L201" i="15"/>
  <c r="L191" i="15"/>
  <c r="H151" i="15"/>
  <c r="I155" i="15"/>
  <c r="H126" i="15"/>
  <c r="H125" i="15" s="1"/>
  <c r="H90" i="15" s="1"/>
  <c r="F114" i="15"/>
  <c r="F113" i="15" s="1"/>
  <c r="K114" i="15"/>
  <c r="K113" i="15" s="1"/>
  <c r="H41" i="15"/>
  <c r="K41" i="15"/>
  <c r="H32" i="15"/>
  <c r="F76" i="15"/>
  <c r="H59" i="15"/>
  <c r="F70" i="15"/>
  <c r="L13" i="15"/>
  <c r="H13" i="15"/>
  <c r="H12" i="15" s="1"/>
  <c r="I13" i="15"/>
  <c r="I12" i="15" s="1"/>
  <c r="E13" i="15"/>
  <c r="F13" i="15"/>
  <c r="K13" i="15"/>
  <c r="H941" i="14"/>
  <c r="H938" i="14" s="1"/>
  <c r="H937" i="14" s="1"/>
  <c r="H936" i="14" s="1"/>
  <c r="N952" i="14"/>
  <c r="N951" i="14" s="1"/>
  <c r="N950" i="14" s="1"/>
  <c r="J693" i="14"/>
  <c r="N712" i="14"/>
  <c r="N711" i="14" s="1"/>
  <c r="J490" i="14"/>
  <c r="J489" i="14" s="1"/>
  <c r="J488" i="14" s="1"/>
  <c r="G973" i="14"/>
  <c r="M973" i="14"/>
  <c r="J973" i="14"/>
  <c r="H472" i="15"/>
  <c r="H435" i="15" s="1"/>
  <c r="H429" i="15" s="1"/>
  <c r="E92" i="15"/>
  <c r="E91" i="15" s="1"/>
  <c r="M770" i="14"/>
  <c r="M769" i="14" s="1"/>
  <c r="M768" i="14" s="1"/>
  <c r="N770" i="14"/>
  <c r="N769" i="14" s="1"/>
  <c r="N768" i="14" s="1"/>
  <c r="J770" i="14"/>
  <c r="J769" i="14" s="1"/>
  <c r="J768" i="14" s="1"/>
  <c r="K770" i="14"/>
  <c r="K769" i="14" s="1"/>
  <c r="K768" i="14" s="1"/>
  <c r="G770" i="14"/>
  <c r="G769" i="14" s="1"/>
  <c r="G768" i="14" s="1"/>
  <c r="H772" i="14"/>
  <c r="H771" i="14" s="1"/>
  <c r="I507" i="15"/>
  <c r="L507" i="15"/>
  <c r="F173" i="15"/>
  <c r="F172" i="15" s="1"/>
  <c r="H92" i="15"/>
  <c r="H91" i="15" s="1"/>
  <c r="K222" i="15"/>
  <c r="I107" i="15"/>
  <c r="I106" i="15" s="1"/>
  <c r="I105" i="15" s="1"/>
  <c r="H150" i="15"/>
  <c r="E229" i="15"/>
  <c r="F33" i="15"/>
  <c r="F66" i="15"/>
  <c r="F59" i="15" s="1"/>
  <c r="I33" i="15"/>
  <c r="I32" i="15" s="1"/>
  <c r="I76" i="15"/>
  <c r="I152" i="15"/>
  <c r="I213" i="15"/>
  <c r="I212" i="15" s="1"/>
  <c r="I211" i="15" s="1"/>
  <c r="L173" i="15"/>
  <c r="L172" i="15" s="1"/>
  <c r="H229" i="15"/>
  <c r="H217" i="15" s="1"/>
  <c r="K229" i="15"/>
  <c r="L312" i="15"/>
  <c r="L311" i="15" s="1"/>
  <c r="I70" i="15"/>
  <c r="L76" i="15"/>
  <c r="K200" i="15"/>
  <c r="L213" i="15"/>
  <c r="L212" i="15" s="1"/>
  <c r="L211" i="15" s="1"/>
  <c r="F48" i="15"/>
  <c r="F47" i="15" s="1"/>
  <c r="F107" i="15"/>
  <c r="F106" i="15" s="1"/>
  <c r="F105" i="15" s="1"/>
  <c r="F127" i="15"/>
  <c r="F155" i="15"/>
  <c r="F151" i="15" s="1"/>
  <c r="F191" i="15"/>
  <c r="F190" i="15" s="1"/>
  <c r="F186" i="15" s="1"/>
  <c r="F222" i="15"/>
  <c r="F238" i="15"/>
  <c r="F237" i="15" s="1"/>
  <c r="F236" i="15" s="1"/>
  <c r="F287" i="15"/>
  <c r="F286" i="15" s="1"/>
  <c r="F285" i="15" s="1"/>
  <c r="I66" i="15"/>
  <c r="I127" i="15"/>
  <c r="I222" i="15"/>
  <c r="L33" i="15"/>
  <c r="L32" i="15" s="1"/>
  <c r="L70" i="15"/>
  <c r="L107" i="15"/>
  <c r="L106" i="15" s="1"/>
  <c r="L105" i="15" s="1"/>
  <c r="H200" i="15"/>
  <c r="L48" i="15"/>
  <c r="L47" i="15" s="1"/>
  <c r="L66" i="15"/>
  <c r="L127" i="15"/>
  <c r="L126" i="15" s="1"/>
  <c r="L125" i="15" s="1"/>
  <c r="L155" i="15"/>
  <c r="L238" i="15"/>
  <c r="L237" i="15" s="1"/>
  <c r="L236" i="15" s="1"/>
  <c r="F507" i="15"/>
  <c r="F437" i="15"/>
  <c r="M345" i="14"/>
  <c r="J938" i="14"/>
  <c r="J937" i="14" s="1"/>
  <c r="J936" i="14" s="1"/>
  <c r="N19" i="14"/>
  <c r="N16" i="14" s="1"/>
  <c r="N15" i="14" s="1"/>
  <c r="N14" i="14" s="1"/>
  <c r="N13" i="14" s="1"/>
  <c r="H965" i="14"/>
  <c r="H964" i="14" s="1"/>
  <c r="H963" i="14" s="1"/>
  <c r="H962" i="14" s="1"/>
  <c r="H961" i="14" s="1"/>
  <c r="J663" i="14"/>
  <c r="J830" i="14"/>
  <c r="J829" i="14" s="1"/>
  <c r="J828" i="14" s="1"/>
  <c r="J965" i="14"/>
  <c r="J964" i="14" s="1"/>
  <c r="J963" i="14" s="1"/>
  <c r="J962" i="14" s="1"/>
  <c r="J961" i="14" s="1"/>
  <c r="N929" i="14"/>
  <c r="N928" i="14" s="1"/>
  <c r="N927" i="14" s="1"/>
  <c r="N926" i="14" s="1"/>
  <c r="N925" i="14" s="1"/>
  <c r="N965" i="14"/>
  <c r="N964" i="14" s="1"/>
  <c r="N963" i="14" s="1"/>
  <c r="N962" i="14" s="1"/>
  <c r="N961" i="14" s="1"/>
  <c r="H716" i="14"/>
  <c r="H715" i="14" s="1"/>
  <c r="G965" i="14"/>
  <c r="G964" i="14" s="1"/>
  <c r="G963" i="14" s="1"/>
  <c r="G962" i="14" s="1"/>
  <c r="G961" i="14" s="1"/>
  <c r="J176" i="14"/>
  <c r="J175" i="14" s="1"/>
  <c r="J174" i="14" s="1"/>
  <c r="J173" i="14" s="1"/>
  <c r="J320" i="14"/>
  <c r="J325" i="14"/>
  <c r="K965" i="14"/>
  <c r="K964" i="14" s="1"/>
  <c r="K963" i="14" s="1"/>
  <c r="K962" i="14" s="1"/>
  <c r="K961" i="14" s="1"/>
  <c r="N919" i="14"/>
  <c r="N918" i="14" s="1"/>
  <c r="N917" i="14" s="1"/>
  <c r="N916" i="14" s="1"/>
  <c r="N915" i="14" s="1"/>
  <c r="G787" i="14"/>
  <c r="G786" i="14" s="1"/>
  <c r="M352" i="14"/>
  <c r="K374" i="14"/>
  <c r="K368" i="14" s="1"/>
  <c r="K947" i="14"/>
  <c r="K946" i="14" s="1"/>
  <c r="K945" i="14" s="1"/>
  <c r="M71" i="14"/>
  <c r="M70" i="14" s="1"/>
  <c r="M69" i="14" s="1"/>
  <c r="M217" i="14"/>
  <c r="M216" i="14" s="1"/>
  <c r="N243" i="14"/>
  <c r="N242" i="14" s="1"/>
  <c r="N241" i="14" s="1"/>
  <c r="N240" i="14" s="1"/>
  <c r="N239" i="14" s="1"/>
  <c r="M325" i="14"/>
  <c r="N490" i="14"/>
  <c r="N489" i="14" s="1"/>
  <c r="N488" i="14" s="1"/>
  <c r="N941" i="14"/>
  <c r="H726" i="14"/>
  <c r="H723" i="14" s="1"/>
  <c r="H722" i="14" s="1"/>
  <c r="H721" i="14" s="1"/>
  <c r="H720" i="14" s="1"/>
  <c r="H719" i="14" s="1"/>
  <c r="H837" i="14"/>
  <c r="H836" i="14" s="1"/>
  <c r="H835" i="14" s="1"/>
  <c r="K684" i="14"/>
  <c r="K683" i="14" s="1"/>
  <c r="K682" i="14" s="1"/>
  <c r="K599" i="14"/>
  <c r="K598" i="14" s="1"/>
  <c r="K597" i="14" s="1"/>
  <c r="K596" i="14" s="1"/>
  <c r="K595" i="14" s="1"/>
  <c r="K594" i="14" s="1"/>
  <c r="G642" i="14"/>
  <c r="G638" i="14" s="1"/>
  <c r="K133" i="14"/>
  <c r="K132" i="14" s="1"/>
  <c r="K131" i="14" s="1"/>
  <c r="J271" i="14"/>
  <c r="J270" i="14" s="1"/>
  <c r="J269" i="14" s="1"/>
  <c r="J268" i="14" s="1"/>
  <c r="J285" i="14"/>
  <c r="J284" i="14" s="1"/>
  <c r="J283" i="14" s="1"/>
  <c r="J282" i="14" s="1"/>
  <c r="J501" i="14"/>
  <c r="J500" i="14" s="1"/>
  <c r="J499" i="14" s="1"/>
  <c r="J710" i="14"/>
  <c r="J709" i="14" s="1"/>
  <c r="K787" i="14"/>
  <c r="K786" i="14" s="1"/>
  <c r="J844" i="14"/>
  <c r="J843" i="14" s="1"/>
  <c r="J897" i="14"/>
  <c r="J896" i="14" s="1"/>
  <c r="J895" i="14" s="1"/>
  <c r="J889" i="14" s="1"/>
  <c r="J888" i="14" s="1"/>
  <c r="N599" i="14"/>
  <c r="N598" i="14" s="1"/>
  <c r="N597" i="14" s="1"/>
  <c r="N596" i="14" s="1"/>
  <c r="N595" i="14" s="1"/>
  <c r="N594" i="14" s="1"/>
  <c r="M864" i="14"/>
  <c r="K706" i="14"/>
  <c r="H712" i="14"/>
  <c r="H711" i="14" s="1"/>
  <c r="H710" i="14" s="1"/>
  <c r="H709" i="14" s="1"/>
  <c r="H905" i="14"/>
  <c r="H904" i="14" s="1"/>
  <c r="J37" i="14"/>
  <c r="J36" i="14" s="1"/>
  <c r="J35" i="14" s="1"/>
  <c r="K501" i="14"/>
  <c r="K500" i="14" s="1"/>
  <c r="K499" i="14" s="1"/>
  <c r="K716" i="14"/>
  <c r="K715" i="14" s="1"/>
  <c r="K726" i="14"/>
  <c r="K952" i="14"/>
  <c r="K951" i="14" s="1"/>
  <c r="K950" i="14" s="1"/>
  <c r="M176" i="14"/>
  <c r="M175" i="14" s="1"/>
  <c r="M693" i="14"/>
  <c r="N702" i="14"/>
  <c r="N787" i="14"/>
  <c r="N786" i="14" s="1"/>
  <c r="J956" i="14"/>
  <c r="G51" i="14"/>
  <c r="G50" i="14" s="1"/>
  <c r="G49" i="14" s="1"/>
  <c r="H844" i="14"/>
  <c r="H843" i="14" s="1"/>
  <c r="J446" i="14"/>
  <c r="J445" i="14" s="1"/>
  <c r="J444" i="14"/>
  <c r="J443" i="14" s="1"/>
  <c r="J442" i="14" s="1"/>
  <c r="H51" i="14"/>
  <c r="H50" i="14" s="1"/>
  <c r="H49" i="14" s="1"/>
  <c r="N374" i="14"/>
  <c r="N368" i="14" s="1"/>
  <c r="N800" i="14"/>
  <c r="N799" i="14" s="1"/>
  <c r="H392" i="14"/>
  <c r="H391" i="14" s="1"/>
  <c r="H390" i="14" s="1"/>
  <c r="H389" i="14" s="1"/>
  <c r="H388" i="14" s="1"/>
  <c r="H325" i="14"/>
  <c r="H806" i="14"/>
  <c r="H805" i="14" s="1"/>
  <c r="H864" i="14"/>
  <c r="H863" i="14" s="1"/>
  <c r="H531" i="14"/>
  <c r="H530" i="14" s="1"/>
  <c r="H529" i="14" s="1"/>
  <c r="H528" i="14" s="1"/>
  <c r="H527" i="14" s="1"/>
  <c r="H606" i="14"/>
  <c r="H605" i="14" s="1"/>
  <c r="H663" i="14"/>
  <c r="H684" i="14"/>
  <c r="H683" i="14" s="1"/>
  <c r="H682" i="14" s="1"/>
  <c r="H694" i="14"/>
  <c r="H693" i="14" s="1"/>
  <c r="H702" i="14"/>
  <c r="H699" i="14" s="1"/>
  <c r="H919" i="14"/>
  <c r="H918" i="14" s="1"/>
  <c r="H917" i="14" s="1"/>
  <c r="H916" i="14" s="1"/>
  <c r="H915" i="14" s="1"/>
  <c r="J345" i="14"/>
  <c r="M614" i="14"/>
  <c r="M613" i="14" s="1"/>
  <c r="M863" i="14"/>
  <c r="J148" i="14"/>
  <c r="K325" i="14"/>
  <c r="J606" i="14"/>
  <c r="J605" i="14" s="1"/>
  <c r="J806" i="14"/>
  <c r="J805" i="14" s="1"/>
  <c r="J944" i="14"/>
  <c r="M271" i="14"/>
  <c r="M270" i="14" s="1"/>
  <c r="M269" i="14" s="1"/>
  <c r="M268" i="14" s="1"/>
  <c r="M285" i="14"/>
  <c r="M284" i="14" s="1"/>
  <c r="M283" i="14" s="1"/>
  <c r="M282" i="14" s="1"/>
  <c r="M320" i="14"/>
  <c r="M392" i="14"/>
  <c r="M391" i="14" s="1"/>
  <c r="M390" i="14" s="1"/>
  <c r="M389" i="14" s="1"/>
  <c r="M388" i="14" s="1"/>
  <c r="M561" i="14"/>
  <c r="M560" i="14" s="1"/>
  <c r="M559" i="14" s="1"/>
  <c r="M550" i="14" s="1"/>
  <c r="M549" i="14" s="1"/>
  <c r="M710" i="14"/>
  <c r="M709" i="14" s="1"/>
  <c r="H320" i="14"/>
  <c r="H524" i="14"/>
  <c r="H523" i="14" s="1"/>
  <c r="H522" i="14" s="1"/>
  <c r="H521" i="14" s="1"/>
  <c r="H520" i="14" s="1"/>
  <c r="H575" i="14"/>
  <c r="H574" i="14" s="1"/>
  <c r="H573" i="14" s="1"/>
  <c r="H572" i="14" s="1"/>
  <c r="H620" i="14"/>
  <c r="H614" i="14" s="1"/>
  <c r="H613" i="14" s="1"/>
  <c r="H929" i="14"/>
  <c r="H928" i="14" s="1"/>
  <c r="H927" i="14" s="1"/>
  <c r="H926" i="14" s="1"/>
  <c r="H925" i="14" s="1"/>
  <c r="H947" i="14"/>
  <c r="H946" i="14" s="1"/>
  <c r="H945" i="14" s="1"/>
  <c r="J155" i="14"/>
  <c r="K230" i="14"/>
  <c r="K229" i="14" s="1"/>
  <c r="J392" i="14"/>
  <c r="J391" i="14" s="1"/>
  <c r="J390" i="14" s="1"/>
  <c r="J389" i="14" s="1"/>
  <c r="J388" i="14" s="1"/>
  <c r="K694" i="14"/>
  <c r="K693" i="14" s="1"/>
  <c r="J699" i="14"/>
  <c r="J692" i="14" s="1"/>
  <c r="N38" i="14"/>
  <c r="N37" i="14" s="1"/>
  <c r="N36" i="14" s="1"/>
  <c r="N35" i="14" s="1"/>
  <c r="M148" i="14"/>
  <c r="N271" i="14"/>
  <c r="N270" i="14" s="1"/>
  <c r="N269" i="14" s="1"/>
  <c r="N268" i="14" s="1"/>
  <c r="N392" i="14"/>
  <c r="N391" i="14" s="1"/>
  <c r="N390" i="14" s="1"/>
  <c r="N389" i="14" s="1"/>
  <c r="N388" i="14" s="1"/>
  <c r="M490" i="14"/>
  <c r="M489" i="14" s="1"/>
  <c r="M488" i="14" s="1"/>
  <c r="N905" i="14"/>
  <c r="N904" i="14" s="1"/>
  <c r="K177" i="14"/>
  <c r="K176" i="14" s="1"/>
  <c r="K175" i="14" s="1"/>
  <c r="J431" i="14"/>
  <c r="J430" i="14" s="1"/>
  <c r="J425" i="14" s="1"/>
  <c r="J419" i="14" s="1"/>
  <c r="J614" i="14"/>
  <c r="J613" i="14" s="1"/>
  <c r="K941" i="14"/>
  <c r="K938" i="14" s="1"/>
  <c r="K937" i="14" s="1"/>
  <c r="K936" i="14" s="1"/>
  <c r="N684" i="14"/>
  <c r="N683" i="14" s="1"/>
  <c r="N682" i="14" s="1"/>
  <c r="N706" i="14"/>
  <c r="M800" i="14"/>
  <c r="M799" i="14" s="1"/>
  <c r="K137" i="14"/>
  <c r="G928" i="14"/>
  <c r="G927" i="14" s="1"/>
  <c r="G926" i="14" s="1"/>
  <c r="G925" i="14" s="1"/>
  <c r="J51" i="14"/>
  <c r="J50" i="14" s="1"/>
  <c r="J49" i="14" s="1"/>
  <c r="K431" i="14"/>
  <c r="K430" i="14" s="1"/>
  <c r="K425" i="14" s="1"/>
  <c r="K419" i="14" s="1"/>
  <c r="J561" i="14"/>
  <c r="J560" i="14" s="1"/>
  <c r="J559" i="14" s="1"/>
  <c r="J550" i="14" s="1"/>
  <c r="J549" i="14" s="1"/>
  <c r="K800" i="14"/>
  <c r="K799" i="14" s="1"/>
  <c r="K897" i="14"/>
  <c r="N501" i="14"/>
  <c r="N500" i="14" s="1"/>
  <c r="N499" i="14" s="1"/>
  <c r="N944" i="14"/>
  <c r="M446" i="14"/>
  <c r="M445" i="14" s="1"/>
  <c r="M444" i="14"/>
  <c r="M443" i="14" s="1"/>
  <c r="G325" i="14"/>
  <c r="G345" i="14"/>
  <c r="G490" i="14"/>
  <c r="G489" i="14" s="1"/>
  <c r="G488" i="14" s="1"/>
  <c r="K51" i="14"/>
  <c r="K50" i="14" s="1"/>
  <c r="K49" i="14" s="1"/>
  <c r="J137" i="14"/>
  <c r="J136" i="14" s="1"/>
  <c r="J130" i="14" s="1"/>
  <c r="J162" i="14"/>
  <c r="J161" i="14" s="1"/>
  <c r="J207" i="14"/>
  <c r="J206" i="14" s="1"/>
  <c r="J205" i="14" s="1"/>
  <c r="K490" i="14"/>
  <c r="K489" i="14" s="1"/>
  <c r="K488" i="14" s="1"/>
  <c r="M663" i="14"/>
  <c r="M963" i="14"/>
  <c r="M962" i="14" s="1"/>
  <c r="M961" i="14" s="1"/>
  <c r="G683" i="14"/>
  <c r="G682" i="14" s="1"/>
  <c r="H599" i="14"/>
  <c r="H598" i="14" s="1"/>
  <c r="H597" i="14" s="1"/>
  <c r="H596" i="14" s="1"/>
  <c r="H595" i="14" s="1"/>
  <c r="H594" i="14" s="1"/>
  <c r="J71" i="14"/>
  <c r="J70" i="14" s="1"/>
  <c r="J69" i="14" s="1"/>
  <c r="J63" i="14" s="1"/>
  <c r="J519" i="14"/>
  <c r="J518" i="14" s="1"/>
  <c r="J642" i="14"/>
  <c r="J638" i="14" s="1"/>
  <c r="N642" i="14"/>
  <c r="N638" i="14" s="1"/>
  <c r="N694" i="14"/>
  <c r="N693" i="14" s="1"/>
  <c r="M699" i="14"/>
  <c r="K555" i="14"/>
  <c r="K554" i="14" s="1"/>
  <c r="K553" i="14" s="1"/>
  <c r="K552" i="14" s="1"/>
  <c r="K551" i="14" s="1"/>
  <c r="K606" i="14"/>
  <c r="K605" i="14" s="1"/>
  <c r="M16" i="14"/>
  <c r="M15" i="14" s="1"/>
  <c r="M14" i="14" s="1"/>
  <c r="M13" i="14" s="1"/>
  <c r="M37" i="14"/>
  <c r="M36" i="14" s="1"/>
  <c r="M35" i="14" s="1"/>
  <c r="N137" i="14"/>
  <c r="N620" i="14"/>
  <c r="N614" i="14" s="1"/>
  <c r="N613" i="14" s="1"/>
  <c r="M787" i="14"/>
  <c r="M786" i="14" s="1"/>
  <c r="M814" i="14"/>
  <c r="M813" i="14" s="1"/>
  <c r="M944" i="14"/>
  <c r="K702" i="14"/>
  <c r="K723" i="14"/>
  <c r="K722" i="14" s="1"/>
  <c r="K721" i="14" s="1"/>
  <c r="K720" i="14" s="1"/>
  <c r="K719" i="14" s="1"/>
  <c r="K830" i="14"/>
  <c r="K829" i="14" s="1"/>
  <c r="J864" i="14"/>
  <c r="J863" i="14" s="1"/>
  <c r="K905" i="14"/>
  <c r="K904" i="14" s="1"/>
  <c r="M51" i="14"/>
  <c r="M50" i="14" s="1"/>
  <c r="M49" i="14" s="1"/>
  <c r="M256" i="14"/>
  <c r="M248" i="14" s="1"/>
  <c r="M247" i="14" s="1"/>
  <c r="M246" i="14" s="1"/>
  <c r="M431" i="14"/>
  <c r="M430" i="14" s="1"/>
  <c r="M425" i="14" s="1"/>
  <c r="M419" i="14" s="1"/>
  <c r="N561" i="14"/>
  <c r="N560" i="14" s="1"/>
  <c r="M631" i="14"/>
  <c r="M630" i="14" s="1"/>
  <c r="M723" i="14"/>
  <c r="M722" i="14" s="1"/>
  <c r="M721" i="14" s="1"/>
  <c r="M720" i="14" s="1"/>
  <c r="M719" i="14" s="1"/>
  <c r="N806" i="14"/>
  <c r="N805" i="14" s="1"/>
  <c r="N830" i="14"/>
  <c r="N829" i="14" s="1"/>
  <c r="N844" i="14"/>
  <c r="N843" i="14" s="1"/>
  <c r="K524" i="14"/>
  <c r="K523" i="14" s="1"/>
  <c r="K522" i="14" s="1"/>
  <c r="K521" i="14" s="1"/>
  <c r="K520" i="14" s="1"/>
  <c r="K575" i="14"/>
  <c r="K574" i="14" s="1"/>
  <c r="K573" i="14" s="1"/>
  <c r="K572" i="14" s="1"/>
  <c r="K620" i="14"/>
  <c r="K614" i="14" s="1"/>
  <c r="K613" i="14" s="1"/>
  <c r="J631" i="14"/>
  <c r="J630" i="14" s="1"/>
  <c r="K663" i="14"/>
  <c r="J800" i="14"/>
  <c r="J799" i="14" s="1"/>
  <c r="K806" i="14"/>
  <c r="K805" i="14" s="1"/>
  <c r="K814" i="14"/>
  <c r="K813" i="14" s="1"/>
  <c r="K919" i="14"/>
  <c r="K918" i="14" s="1"/>
  <c r="K917" i="14" s="1"/>
  <c r="K916" i="14" s="1"/>
  <c r="K915" i="14" s="1"/>
  <c r="K929" i="14"/>
  <c r="K928" i="14" s="1"/>
  <c r="K927" i="14" s="1"/>
  <c r="K926" i="14" s="1"/>
  <c r="K925" i="14" s="1"/>
  <c r="N51" i="14"/>
  <c r="N50" i="14" s="1"/>
  <c r="N49" i="14" s="1"/>
  <c r="M137" i="14"/>
  <c r="M155" i="14"/>
  <c r="M330" i="14"/>
  <c r="M408" i="14"/>
  <c r="M403" i="14" s="1"/>
  <c r="M402" i="14" s="1"/>
  <c r="M401" i="14" s="1"/>
  <c r="M442" i="14"/>
  <c r="N716" i="14"/>
  <c r="N715" i="14" s="1"/>
  <c r="N710" i="14" s="1"/>
  <c r="N709" i="14" s="1"/>
  <c r="N726" i="14"/>
  <c r="N723" i="14" s="1"/>
  <c r="N722" i="14" s="1"/>
  <c r="N721" i="14" s="1"/>
  <c r="N720" i="14" s="1"/>
  <c r="N719" i="14" s="1"/>
  <c r="M928" i="14"/>
  <c r="M927" i="14" s="1"/>
  <c r="M926" i="14" s="1"/>
  <c r="M925" i="14" s="1"/>
  <c r="M938" i="14"/>
  <c r="M937" i="14" s="1"/>
  <c r="M936" i="14" s="1"/>
  <c r="M956" i="14"/>
  <c r="J374" i="14"/>
  <c r="J368" i="14" s="1"/>
  <c r="G330" i="14"/>
  <c r="K19" i="14"/>
  <c r="K16" i="14" s="1"/>
  <c r="K15" i="14" s="1"/>
  <c r="K14" i="14" s="1"/>
  <c r="K13" i="14" s="1"/>
  <c r="K86" i="14"/>
  <c r="J330" i="14"/>
  <c r="J352" i="14"/>
  <c r="M974" i="14"/>
  <c r="G974" i="14"/>
  <c r="H86" i="14"/>
  <c r="N119" i="14"/>
  <c r="N118" i="14" s="1"/>
  <c r="N117" i="14" s="1"/>
  <c r="N116" i="14" s="1"/>
  <c r="N133" i="14"/>
  <c r="N132" i="14" s="1"/>
  <c r="N131" i="14" s="1"/>
  <c r="M374" i="14"/>
  <c r="M368" i="14" s="1"/>
  <c r="H19" i="14"/>
  <c r="H16" i="14" s="1"/>
  <c r="H15" i="14" s="1"/>
  <c r="H14" i="14" s="1"/>
  <c r="H13" i="14" s="1"/>
  <c r="H119" i="14"/>
  <c r="H118" i="14" s="1"/>
  <c r="H117" i="14" s="1"/>
  <c r="H116" i="14" s="1"/>
  <c r="N555" i="14"/>
  <c r="N554" i="14" s="1"/>
  <c r="N553" i="14" s="1"/>
  <c r="N552" i="14" s="1"/>
  <c r="N551" i="14" s="1"/>
  <c r="N606" i="14"/>
  <c r="N605" i="14" s="1"/>
  <c r="G471" i="14"/>
  <c r="G470" i="14" s="1"/>
  <c r="G469" i="14" s="1"/>
  <c r="G468" i="14" s="1"/>
  <c r="H169" i="14"/>
  <c r="H168" i="14" s="1"/>
  <c r="H167" i="14" s="1"/>
  <c r="H162" i="14" s="1"/>
  <c r="H161" i="14" s="1"/>
  <c r="H306" i="14"/>
  <c r="H305" i="14" s="1"/>
  <c r="H304" i="14" s="1"/>
  <c r="H303" i="14" s="1"/>
  <c r="H302" i="14" s="1"/>
  <c r="H555" i="14"/>
  <c r="H554" i="14" s="1"/>
  <c r="H553" i="14" s="1"/>
  <c r="H552" i="14" s="1"/>
  <c r="H551" i="14" s="1"/>
  <c r="K83" i="14"/>
  <c r="K119" i="14"/>
  <c r="K118" i="14" s="1"/>
  <c r="K117" i="14" s="1"/>
  <c r="K116" i="14" s="1"/>
  <c r="J974" i="14"/>
  <c r="K471" i="14"/>
  <c r="K470" i="14" s="1"/>
  <c r="K469" i="14" s="1"/>
  <c r="K468" i="14" s="1"/>
  <c r="N286" i="14"/>
  <c r="M471" i="14"/>
  <c r="M470" i="14" s="1"/>
  <c r="M469" i="14" s="1"/>
  <c r="M468" i="14" s="1"/>
  <c r="J109" i="14"/>
  <c r="J108" i="14" s="1"/>
  <c r="K259" i="14"/>
  <c r="K256" i="14" s="1"/>
  <c r="H290" i="14"/>
  <c r="K243" i="14"/>
  <c r="K242" i="14" s="1"/>
  <c r="K241" i="14" s="1"/>
  <c r="K240" i="14" s="1"/>
  <c r="K239" i="14" s="1"/>
  <c r="K531" i="14"/>
  <c r="K530" i="14" s="1"/>
  <c r="K529" i="14" s="1"/>
  <c r="K528" i="14" s="1"/>
  <c r="K527" i="14" s="1"/>
  <c r="N471" i="14"/>
  <c r="N470" i="14" s="1"/>
  <c r="N469" i="14" s="1"/>
  <c r="N468" i="14" s="1"/>
  <c r="M519" i="14"/>
  <c r="M518" i="14" s="1"/>
  <c r="N531" i="14"/>
  <c r="N530" i="14" s="1"/>
  <c r="N529" i="14" s="1"/>
  <c r="N528" i="14" s="1"/>
  <c r="N527" i="14" s="1"/>
  <c r="M606" i="14"/>
  <c r="M605" i="14" s="1"/>
  <c r="H631" i="14"/>
  <c r="H630" i="14" s="1"/>
  <c r="J762" i="14"/>
  <c r="J761" i="14" s="1"/>
  <c r="J760" i="14" s="1"/>
  <c r="J759" i="14" s="1"/>
  <c r="J758" i="14" s="1"/>
  <c r="M762" i="14"/>
  <c r="M761" i="14" s="1"/>
  <c r="M760" i="14" s="1"/>
  <c r="M759" i="14" s="1"/>
  <c r="M758" i="14" s="1"/>
  <c r="G762" i="14"/>
  <c r="G761" i="14" s="1"/>
  <c r="G760" i="14" s="1"/>
  <c r="G759" i="14" s="1"/>
  <c r="G758" i="14" s="1"/>
  <c r="H259" i="14"/>
  <c r="H256" i="14" s="1"/>
  <c r="H248" i="14" s="1"/>
  <c r="H247" i="14" s="1"/>
  <c r="H246" i="14" s="1"/>
  <c r="H286" i="14"/>
  <c r="H293" i="14"/>
  <c r="K306" i="14"/>
  <c r="K305" i="14" s="1"/>
  <c r="K304" i="14" s="1"/>
  <c r="K303" i="14" s="1"/>
  <c r="K302" i="14" s="1"/>
  <c r="N86" i="14"/>
  <c r="M174" i="14"/>
  <c r="M173" i="14" s="1"/>
  <c r="N259" i="14"/>
  <c r="N306" i="14"/>
  <c r="N305" i="14" s="1"/>
  <c r="N304" i="14" s="1"/>
  <c r="N303" i="14" s="1"/>
  <c r="N302" i="14" s="1"/>
  <c r="G118" i="14"/>
  <c r="G117" i="14" s="1"/>
  <c r="G116" i="14" s="1"/>
  <c r="G304" i="14"/>
  <c r="G303" i="14" s="1"/>
  <c r="G302" i="14" s="1"/>
  <c r="J217" i="14"/>
  <c r="J216" i="14" s="1"/>
  <c r="N83" i="14"/>
  <c r="N293" i="14"/>
  <c r="K290" i="14"/>
  <c r="K293" i="14"/>
  <c r="J304" i="14"/>
  <c r="J303" i="14" s="1"/>
  <c r="J302" i="14" s="1"/>
  <c r="N177" i="14"/>
  <c r="N176" i="14" s="1"/>
  <c r="N175" i="14" s="1"/>
  <c r="M207" i="14"/>
  <c r="M206" i="14" s="1"/>
  <c r="M205" i="14" s="1"/>
  <c r="M204" i="14" s="1"/>
  <c r="N230" i="14"/>
  <c r="N229" i="14" s="1"/>
  <c r="N290" i="14"/>
  <c r="M304" i="14"/>
  <c r="M303" i="14" s="1"/>
  <c r="M302" i="14" s="1"/>
  <c r="H191" i="14"/>
  <c r="H190" i="14" s="1"/>
  <c r="H189" i="14" s="1"/>
  <c r="H188" i="14" s="1"/>
  <c r="M162" i="14"/>
  <c r="M161" i="14" s="1"/>
  <c r="J191" i="14"/>
  <c r="J190" i="14" s="1"/>
  <c r="J189" i="14" s="1"/>
  <c r="J188" i="14" s="1"/>
  <c r="N72" i="14"/>
  <c r="N169" i="14"/>
  <c r="N168" i="14" s="1"/>
  <c r="N167" i="14" s="1"/>
  <c r="N162" i="14" s="1"/>
  <c r="N161" i="14" s="1"/>
  <c r="H184" i="14"/>
  <c r="H183" i="14" s="1"/>
  <c r="H182" i="14" s="1"/>
  <c r="H243" i="14"/>
  <c r="H242" i="14" s="1"/>
  <c r="H241" i="14" s="1"/>
  <c r="H240" i="14" s="1"/>
  <c r="H239" i="14" s="1"/>
  <c r="K38" i="14"/>
  <c r="K37" i="14" s="1"/>
  <c r="K36" i="14" s="1"/>
  <c r="K35" i="14" s="1"/>
  <c r="K271" i="14"/>
  <c r="K270" i="14" s="1"/>
  <c r="K269" i="14" s="1"/>
  <c r="K268" i="14" s="1"/>
  <c r="K286" i="14"/>
  <c r="M109" i="14"/>
  <c r="M108" i="14" s="1"/>
  <c r="N184" i="14"/>
  <c r="N183" i="14" s="1"/>
  <c r="N182" i="14" s="1"/>
  <c r="N352" i="14"/>
  <c r="J118" i="14"/>
  <c r="J117" i="14" s="1"/>
  <c r="J116" i="14" s="1"/>
  <c r="M118" i="14"/>
  <c r="M117" i="14" s="1"/>
  <c r="M116" i="14" s="1"/>
  <c r="H72" i="14"/>
  <c r="H177" i="14"/>
  <c r="H176" i="14" s="1"/>
  <c r="H175" i="14" s="1"/>
  <c r="K72" i="14"/>
  <c r="K109" i="14"/>
  <c r="K108" i="14" s="1"/>
  <c r="N217" i="14"/>
  <c r="N216" i="14" s="1"/>
  <c r="H38" i="14"/>
  <c r="H83" i="14"/>
  <c r="H133" i="14"/>
  <c r="H132" i="14" s="1"/>
  <c r="H131" i="14" s="1"/>
  <c r="K184" i="14"/>
  <c r="K183" i="14" s="1"/>
  <c r="K182" i="14" s="1"/>
  <c r="N109" i="14"/>
  <c r="N108" i="14" s="1"/>
  <c r="M191" i="14"/>
  <c r="M190" i="14" s="1"/>
  <c r="M189" i="14" s="1"/>
  <c r="M188" i="14" s="1"/>
  <c r="G285" i="14"/>
  <c r="G284" i="14" s="1"/>
  <c r="G283" i="14" s="1"/>
  <c r="G282" i="14" s="1"/>
  <c r="C55" i="18"/>
  <c r="C57" i="18" s="1"/>
  <c r="N325" i="14"/>
  <c r="M63" i="14"/>
  <c r="M230" i="14"/>
  <c r="M229" i="14" s="1"/>
  <c r="N191" i="14"/>
  <c r="N190" i="14" s="1"/>
  <c r="N189" i="14" s="1"/>
  <c r="N188" i="14" s="1"/>
  <c r="N207" i="14"/>
  <c r="N206" i="14" s="1"/>
  <c r="N205" i="14" s="1"/>
  <c r="N320" i="14"/>
  <c r="N431" i="14"/>
  <c r="N430" i="14" s="1"/>
  <c r="N425" i="14" s="1"/>
  <c r="N419" i="14" s="1"/>
  <c r="N575" i="14"/>
  <c r="N574" i="14" s="1"/>
  <c r="N573" i="14" s="1"/>
  <c r="N572" i="14" s="1"/>
  <c r="N814" i="14"/>
  <c r="N813" i="14" s="1"/>
  <c r="N442" i="14"/>
  <c r="M501" i="14"/>
  <c r="M500" i="14" s="1"/>
  <c r="M499" i="14" s="1"/>
  <c r="N663" i="14"/>
  <c r="N864" i="14"/>
  <c r="N863" i="14" s="1"/>
  <c r="N524" i="14"/>
  <c r="N523" i="14" s="1"/>
  <c r="N522" i="14" s="1"/>
  <c r="N521" i="14" s="1"/>
  <c r="N520" i="14" s="1"/>
  <c r="N631" i="14"/>
  <c r="N630" i="14" s="1"/>
  <c r="M642" i="14"/>
  <c r="M638" i="14" s="1"/>
  <c r="M844" i="14"/>
  <c r="M843" i="14" s="1"/>
  <c r="N897" i="14"/>
  <c r="N896" i="14" s="1"/>
  <c r="N895" i="14" s="1"/>
  <c r="N889" i="14" s="1"/>
  <c r="M828" i="14"/>
  <c r="N837" i="14"/>
  <c r="N836" i="14" s="1"/>
  <c r="N835" i="14" s="1"/>
  <c r="N938" i="14"/>
  <c r="N937" i="14" s="1"/>
  <c r="N936" i="14" s="1"/>
  <c r="M683" i="14"/>
  <c r="M682" i="14" s="1"/>
  <c r="M806" i="14"/>
  <c r="M805" i="14" s="1"/>
  <c r="M897" i="14"/>
  <c r="M896" i="14" s="1"/>
  <c r="M895" i="14" s="1"/>
  <c r="M889" i="14" s="1"/>
  <c r="M888" i="14" s="1"/>
  <c r="J230" i="14"/>
  <c r="J229" i="14" s="1"/>
  <c r="K352" i="14"/>
  <c r="K561" i="14"/>
  <c r="K560" i="14" s="1"/>
  <c r="J16" i="14"/>
  <c r="J15" i="14" s="1"/>
  <c r="J14" i="14" s="1"/>
  <c r="J13" i="14" s="1"/>
  <c r="K217" i="14"/>
  <c r="K216" i="14" s="1"/>
  <c r="K320" i="14"/>
  <c r="J408" i="14"/>
  <c r="K191" i="14"/>
  <c r="K190" i="14" s="1"/>
  <c r="K189" i="14" s="1"/>
  <c r="K188" i="14" s="1"/>
  <c r="K207" i="14"/>
  <c r="K206" i="14" s="1"/>
  <c r="K205" i="14" s="1"/>
  <c r="J256" i="14"/>
  <c r="J248" i="14" s="1"/>
  <c r="J247" i="14" s="1"/>
  <c r="J246" i="14" s="1"/>
  <c r="K392" i="14"/>
  <c r="K391" i="14" s="1"/>
  <c r="K390" i="14" s="1"/>
  <c r="K389" i="14" s="1"/>
  <c r="K388" i="14" s="1"/>
  <c r="K642" i="14"/>
  <c r="K638" i="14" s="1"/>
  <c r="K442" i="14"/>
  <c r="J471" i="14"/>
  <c r="J470" i="14" s="1"/>
  <c r="J469" i="14" s="1"/>
  <c r="J468" i="14" s="1"/>
  <c r="J683" i="14"/>
  <c r="J682" i="14" s="1"/>
  <c r="K631" i="14"/>
  <c r="K630" i="14" s="1"/>
  <c r="J814" i="14"/>
  <c r="J813" i="14" s="1"/>
  <c r="K864" i="14"/>
  <c r="K863" i="14" s="1"/>
  <c r="J723" i="14"/>
  <c r="J722" i="14" s="1"/>
  <c r="J721" i="14" s="1"/>
  <c r="J720" i="14" s="1"/>
  <c r="J719" i="14" s="1"/>
  <c r="J787" i="14"/>
  <c r="J786" i="14" s="1"/>
  <c r="K837" i="14"/>
  <c r="K836" i="14" s="1"/>
  <c r="K835" i="14" s="1"/>
  <c r="K844" i="14"/>
  <c r="K843" i="14" s="1"/>
  <c r="K712" i="14"/>
  <c r="K711" i="14" s="1"/>
  <c r="H444" i="14"/>
  <c r="H443" i="14" s="1"/>
  <c r="H442" i="14" s="1"/>
  <c r="H109" i="14"/>
  <c r="H108" i="14" s="1"/>
  <c r="G162" i="14"/>
  <c r="G161" i="14" s="1"/>
  <c r="G176" i="14"/>
  <c r="G175" i="14" s="1"/>
  <c r="G174" i="14" s="1"/>
  <c r="G173" i="14" s="1"/>
  <c r="G191" i="14"/>
  <c r="G190" i="14" s="1"/>
  <c r="G189" i="14" s="1"/>
  <c r="G188" i="14" s="1"/>
  <c r="H345" i="14"/>
  <c r="G431" i="14"/>
  <c r="G430" i="14" s="1"/>
  <c r="G425" i="14" s="1"/>
  <c r="G419" i="14" s="1"/>
  <c r="G631" i="14"/>
  <c r="G630" i="14" s="1"/>
  <c r="H561" i="14"/>
  <c r="H560" i="14" s="1"/>
  <c r="H559" i="14" s="1"/>
  <c r="H155" i="14"/>
  <c r="G352" i="14"/>
  <c r="G408" i="14"/>
  <c r="G606" i="14"/>
  <c r="G605" i="14" s="1"/>
  <c r="G806" i="14"/>
  <c r="G805" i="14" s="1"/>
  <c r="G814" i="14"/>
  <c r="G813" i="14" s="1"/>
  <c r="G723" i="14"/>
  <c r="G722" i="14" s="1"/>
  <c r="G721" i="14" s="1"/>
  <c r="G720" i="14" s="1"/>
  <c r="G719" i="14" s="1"/>
  <c r="G137" i="14"/>
  <c r="G271" i="14"/>
  <c r="G270" i="14" s="1"/>
  <c r="G269" i="14" s="1"/>
  <c r="G268" i="14" s="1"/>
  <c r="H431" i="14"/>
  <c r="H430" i="14" s="1"/>
  <c r="H425" i="14" s="1"/>
  <c r="H419" i="14" s="1"/>
  <c r="G501" i="14"/>
  <c r="G500" i="14" s="1"/>
  <c r="G499" i="14" s="1"/>
  <c r="G693" i="14"/>
  <c r="G699" i="14"/>
  <c r="G944" i="14"/>
  <c r="H137" i="14"/>
  <c r="H271" i="14"/>
  <c r="H270" i="14" s="1"/>
  <c r="H269" i="14" s="1"/>
  <c r="H268" i="14" s="1"/>
  <c r="G938" i="14"/>
  <c r="G937" i="14" s="1"/>
  <c r="G936" i="14" s="1"/>
  <c r="G207" i="14"/>
  <c r="G206" i="14" s="1"/>
  <c r="G205" i="14" s="1"/>
  <c r="H217" i="14"/>
  <c r="H216" i="14" s="1"/>
  <c r="G710" i="14"/>
  <c r="G709" i="14" s="1"/>
  <c r="G109" i="14"/>
  <c r="G108" i="14" s="1"/>
  <c r="G663" i="14"/>
  <c r="G16" i="14"/>
  <c r="G15" i="14" s="1"/>
  <c r="G14" i="14" s="1"/>
  <c r="G13" i="14" s="1"/>
  <c r="G37" i="14"/>
  <c r="G36" i="14" s="1"/>
  <c r="G35" i="14" s="1"/>
  <c r="G155" i="14"/>
  <c r="H207" i="14"/>
  <c r="H206" i="14" s="1"/>
  <c r="H205" i="14" s="1"/>
  <c r="G256" i="14"/>
  <c r="G248" i="14" s="1"/>
  <c r="G247" i="14" s="1"/>
  <c r="G246" i="14" s="1"/>
  <c r="G320" i="14"/>
  <c r="G392" i="14"/>
  <c r="G391" i="14" s="1"/>
  <c r="G390" i="14" s="1"/>
  <c r="G389" i="14" s="1"/>
  <c r="G388" i="14" s="1"/>
  <c r="H471" i="14"/>
  <c r="H470" i="14" s="1"/>
  <c r="H469" i="14" s="1"/>
  <c r="H468" i="14" s="1"/>
  <c r="G519" i="14"/>
  <c r="G518" i="14" s="1"/>
  <c r="H814" i="14"/>
  <c r="H813" i="14" s="1"/>
  <c r="G830" i="14"/>
  <c r="G829" i="14" s="1"/>
  <c r="G836" i="14"/>
  <c r="G835" i="14" s="1"/>
  <c r="G374" i="14"/>
  <c r="G368" i="14" s="1"/>
  <c r="G71" i="14"/>
  <c r="G70" i="14" s="1"/>
  <c r="G69" i="14" s="1"/>
  <c r="G63" i="14" s="1"/>
  <c r="G148" i="14"/>
  <c r="H352" i="14"/>
  <c r="H408" i="14"/>
  <c r="H490" i="14"/>
  <c r="H489" i="14" s="1"/>
  <c r="H488" i="14" s="1"/>
  <c r="H501" i="14"/>
  <c r="H500" i="14" s="1"/>
  <c r="H499" i="14" s="1"/>
  <c r="G614" i="14"/>
  <c r="G613" i="14" s="1"/>
  <c r="H642" i="14"/>
  <c r="H638" i="14" s="1"/>
  <c r="H830" i="14"/>
  <c r="H829" i="14" s="1"/>
  <c r="G897" i="14"/>
  <c r="G896" i="14" s="1"/>
  <c r="G895" i="14" s="1"/>
  <c r="G889" i="14" s="1"/>
  <c r="G888" i="14" s="1"/>
  <c r="H374" i="14"/>
  <c r="H368" i="14" s="1"/>
  <c r="G864" i="14"/>
  <c r="G863" i="14" s="1"/>
  <c r="G217" i="14"/>
  <c r="G216" i="14" s="1"/>
  <c r="G230" i="14"/>
  <c r="G229" i="14" s="1"/>
  <c r="H230" i="14"/>
  <c r="H229" i="14" s="1"/>
  <c r="G446" i="14"/>
  <c r="G445" i="14" s="1"/>
  <c r="G444" i="14"/>
  <c r="G443" i="14" s="1"/>
  <c r="G442" i="14" s="1"/>
  <c r="G844" i="14"/>
  <c r="G843" i="14" s="1"/>
  <c r="G561" i="14"/>
  <c r="G560" i="14" s="1"/>
  <c r="G559" i="14" s="1"/>
  <c r="G550" i="14" s="1"/>
  <c r="G549" i="14" s="1"/>
  <c r="G800" i="14"/>
  <c r="G799" i="14" s="1"/>
  <c r="K92" i="15"/>
  <c r="K91" i="15" s="1"/>
  <c r="K90" i="15" s="1"/>
  <c r="L151" i="15"/>
  <c r="L150" i="15" s="1"/>
  <c r="L222" i="15"/>
  <c r="L350" i="15"/>
  <c r="L367" i="15"/>
  <c r="L366" i="15" s="1"/>
  <c r="K507" i="15"/>
  <c r="K522" i="15" s="1"/>
  <c r="K151" i="15"/>
  <c r="K150" i="15" s="1"/>
  <c r="L190" i="15"/>
  <c r="L186" i="15" s="1"/>
  <c r="L200" i="15"/>
  <c r="L229" i="15"/>
  <c r="L276" i="15"/>
  <c r="K46" i="15"/>
  <c r="L92" i="15"/>
  <c r="L91" i="15" s="1"/>
  <c r="L114" i="15"/>
  <c r="L113" i="15" s="1"/>
  <c r="L251" i="15"/>
  <c r="L334" i="15"/>
  <c r="L357" i="15"/>
  <c r="L377" i="15"/>
  <c r="L376" i="15" s="1"/>
  <c r="L386" i="15"/>
  <c r="L385" i="15" s="1"/>
  <c r="K409" i="15"/>
  <c r="K408" i="15" s="1"/>
  <c r="K399" i="15" s="1"/>
  <c r="L458" i="15"/>
  <c r="L480" i="15"/>
  <c r="L479" i="15" s="1"/>
  <c r="H46" i="15"/>
  <c r="I92" i="15"/>
  <c r="I91" i="15" s="1"/>
  <c r="I126" i="15"/>
  <c r="I125" i="15" s="1"/>
  <c r="I151" i="15"/>
  <c r="I150" i="15" s="1"/>
  <c r="I47" i="15"/>
  <c r="I114" i="15"/>
  <c r="I113" i="15" s="1"/>
  <c r="I186" i="15"/>
  <c r="I238" i="15"/>
  <c r="I237" i="15" s="1"/>
  <c r="I236" i="15" s="1"/>
  <c r="H285" i="15"/>
  <c r="I357" i="15"/>
  <c r="I349" i="15" s="1"/>
  <c r="I348" i="15" s="1"/>
  <c r="I409" i="15"/>
  <c r="I408" i="15" s="1"/>
  <c r="I399" i="15" s="1"/>
  <c r="I436" i="15"/>
  <c r="I229" i="15"/>
  <c r="I251" i="15"/>
  <c r="I377" i="15"/>
  <c r="I376" i="15" s="1"/>
  <c r="I312" i="15"/>
  <c r="I311" i="15" s="1"/>
  <c r="I386" i="15"/>
  <c r="I385" i="15" s="1"/>
  <c r="H409" i="15"/>
  <c r="H408" i="15" s="1"/>
  <c r="H399" i="15" s="1"/>
  <c r="H507" i="15"/>
  <c r="H522" i="15" s="1"/>
  <c r="F409" i="15"/>
  <c r="F436" i="15"/>
  <c r="E126" i="15"/>
  <c r="E125" i="15" s="1"/>
  <c r="E334" i="15"/>
  <c r="E367" i="15"/>
  <c r="E366" i="15" s="1"/>
  <c r="E436" i="15"/>
  <c r="E276" i="15"/>
  <c r="E386" i="15"/>
  <c r="E385" i="15" s="1"/>
  <c r="E106" i="15"/>
  <c r="E105" i="15" s="1"/>
  <c r="E201" i="15"/>
  <c r="E200" i="15" s="1"/>
  <c r="F386" i="15"/>
  <c r="F385" i="15" s="1"/>
  <c r="F92" i="15"/>
  <c r="F91" i="15" s="1"/>
  <c r="F229" i="15"/>
  <c r="F357" i="15"/>
  <c r="F126" i="15"/>
  <c r="F125" i="15" s="1"/>
  <c r="E377" i="15"/>
  <c r="E376" i="15" s="1"/>
  <c r="E375" i="15" s="1"/>
  <c r="F41" i="15"/>
  <c r="E151" i="15"/>
  <c r="E150" i="15" s="1"/>
  <c r="E342" i="15"/>
  <c r="E350" i="15"/>
  <c r="F377" i="15"/>
  <c r="F376" i="15" s="1"/>
  <c r="F479" i="15"/>
  <c r="E32" i="15"/>
  <c r="E59" i="15"/>
  <c r="F350" i="15"/>
  <c r="E401" i="15"/>
  <c r="E400" i="15" s="1"/>
  <c r="E418" i="15"/>
  <c r="E408" i="15" s="1"/>
  <c r="E494" i="15"/>
  <c r="E522" i="15" s="1"/>
  <c r="E222" i="15"/>
  <c r="F246" i="15"/>
  <c r="F276" i="15"/>
  <c r="E357" i="15"/>
  <c r="F401" i="15"/>
  <c r="F400" i="15" s="1"/>
  <c r="F418" i="15"/>
  <c r="F32" i="15"/>
  <c r="E41" i="15"/>
  <c r="E47" i="15"/>
  <c r="E190" i="15"/>
  <c r="E186" i="15" s="1"/>
  <c r="E271" i="15"/>
  <c r="E303" i="15"/>
  <c r="E479" i="15"/>
  <c r="E114" i="15"/>
  <c r="E113" i="15" s="1"/>
  <c r="I831" i="14"/>
  <c r="L831" i="14"/>
  <c r="F831" i="14"/>
  <c r="J935" i="14" l="1"/>
  <c r="J924" i="14" s="1"/>
  <c r="F522" i="15"/>
  <c r="J55" i="18"/>
  <c r="J57" i="18" s="1"/>
  <c r="K217" i="15"/>
  <c r="F150" i="15"/>
  <c r="F375" i="15"/>
  <c r="L333" i="15"/>
  <c r="K12" i="15"/>
  <c r="H149" i="15"/>
  <c r="I522" i="15"/>
  <c r="L522" i="15"/>
  <c r="F435" i="15"/>
  <c r="F429" i="15" s="1"/>
  <c r="L436" i="15"/>
  <c r="L435" i="15" s="1"/>
  <c r="L429" i="15" s="1"/>
  <c r="F408" i="15"/>
  <c r="E399" i="15"/>
  <c r="E349" i="15"/>
  <c r="E348" i="15" s="1"/>
  <c r="K333" i="15"/>
  <c r="I333" i="15"/>
  <c r="K293" i="15"/>
  <c r="K244" i="15" s="1"/>
  <c r="E293" i="15"/>
  <c r="I245" i="15"/>
  <c r="I244" i="15" s="1"/>
  <c r="H245" i="15"/>
  <c r="H244" i="15" s="1"/>
  <c r="H492" i="15" s="1"/>
  <c r="H523" i="15" s="1"/>
  <c r="L245" i="15"/>
  <c r="E217" i="15"/>
  <c r="E90" i="15"/>
  <c r="K11" i="15"/>
  <c r="H11" i="15"/>
  <c r="K944" i="14"/>
  <c r="N767" i="14"/>
  <c r="K34" i="14"/>
  <c r="J767" i="14"/>
  <c r="K767" i="14"/>
  <c r="H770" i="14"/>
  <c r="H769" i="14" s="1"/>
  <c r="H768" i="14" s="1"/>
  <c r="H550" i="14"/>
  <c r="H549" i="14" s="1"/>
  <c r="G767" i="14"/>
  <c r="G629" i="14"/>
  <c r="G628" i="14" s="1"/>
  <c r="L59" i="15"/>
  <c r="L46" i="15" s="1"/>
  <c r="I59" i="15"/>
  <c r="I46" i="15" s="1"/>
  <c r="I11" i="15" s="1"/>
  <c r="F90" i="15"/>
  <c r="F217" i="15"/>
  <c r="I217" i="15"/>
  <c r="K149" i="15"/>
  <c r="E149" i="15"/>
  <c r="E435" i="15"/>
  <c r="E429" i="15" s="1"/>
  <c r="N888" i="14"/>
  <c r="N855" i="14" s="1"/>
  <c r="J204" i="14"/>
  <c r="J203" i="14" s="1"/>
  <c r="K710" i="14"/>
  <c r="K709" i="14" s="1"/>
  <c r="M692" i="14"/>
  <c r="M681" i="14" s="1"/>
  <c r="M680" i="14" s="1"/>
  <c r="M798" i="14"/>
  <c r="M797" i="14" s="1"/>
  <c r="N629" i="14"/>
  <c r="N628" i="14" s="1"/>
  <c r="N798" i="14"/>
  <c r="N797" i="14" s="1"/>
  <c r="K519" i="14"/>
  <c r="K518" i="14" s="1"/>
  <c r="J319" i="14"/>
  <c r="J318" i="14" s="1"/>
  <c r="J312" i="14" s="1"/>
  <c r="J281" i="14" s="1"/>
  <c r="K604" i="14"/>
  <c r="K603" i="14" s="1"/>
  <c r="K699" i="14"/>
  <c r="K692" i="14" s="1"/>
  <c r="K681" i="14" s="1"/>
  <c r="K680" i="14" s="1"/>
  <c r="J827" i="14"/>
  <c r="H519" i="14"/>
  <c r="H518" i="14" s="1"/>
  <c r="J604" i="14"/>
  <c r="J603" i="14" s="1"/>
  <c r="M604" i="14"/>
  <c r="M603" i="14" s="1"/>
  <c r="N482" i="14"/>
  <c r="N455" i="14" s="1"/>
  <c r="N699" i="14"/>
  <c r="N692" i="14" s="1"/>
  <c r="N681" i="14" s="1"/>
  <c r="N680" i="14" s="1"/>
  <c r="H604" i="14"/>
  <c r="H603" i="14" s="1"/>
  <c r="M855" i="14"/>
  <c r="N828" i="14"/>
  <c r="N827" i="14" s="1"/>
  <c r="N796" i="14" s="1"/>
  <c r="M935" i="14"/>
  <c r="M923" i="14" s="1"/>
  <c r="M136" i="14"/>
  <c r="M130" i="14" s="1"/>
  <c r="M107" i="14" s="1"/>
  <c r="M58" i="14" s="1"/>
  <c r="M34" i="14"/>
  <c r="N34" i="14"/>
  <c r="J160" i="14"/>
  <c r="M767" i="14"/>
  <c r="M319" i="14"/>
  <c r="M318" i="14" s="1"/>
  <c r="M312" i="14" s="1"/>
  <c r="M281" i="14" s="1"/>
  <c r="J798" i="14"/>
  <c r="J797" i="14" s="1"/>
  <c r="J482" i="14"/>
  <c r="J34" i="14"/>
  <c r="H692" i="14"/>
  <c r="H681" i="14" s="1"/>
  <c r="H680" i="14" s="1"/>
  <c r="G34" i="14"/>
  <c r="G692" i="14"/>
  <c r="G681" i="14" s="1"/>
  <c r="G680" i="14" s="1"/>
  <c r="M827" i="14"/>
  <c r="J855" i="14"/>
  <c r="K174" i="14"/>
  <c r="K173" i="14" s="1"/>
  <c r="N604" i="14"/>
  <c r="N603" i="14" s="1"/>
  <c r="K482" i="14"/>
  <c r="K455" i="14" s="1"/>
  <c r="K974" i="14"/>
  <c r="K559" i="14"/>
  <c r="K550" i="14" s="1"/>
  <c r="K549" i="14" s="1"/>
  <c r="N559" i="14"/>
  <c r="N550" i="14" s="1"/>
  <c r="N549" i="14" s="1"/>
  <c r="J681" i="14"/>
  <c r="J680" i="14" s="1"/>
  <c r="J629" i="14"/>
  <c r="J628" i="14" s="1"/>
  <c r="G604" i="14"/>
  <c r="G603" i="14" s="1"/>
  <c r="N285" i="14"/>
  <c r="N284" i="14" s="1"/>
  <c r="N283" i="14" s="1"/>
  <c r="N282" i="14" s="1"/>
  <c r="K798" i="14"/>
  <c r="K797" i="14" s="1"/>
  <c r="K828" i="14"/>
  <c r="K827" i="14" s="1"/>
  <c r="M629" i="14"/>
  <c r="M628" i="14" s="1"/>
  <c r="N174" i="14"/>
  <c r="N173" i="14" s="1"/>
  <c r="N160" i="14" s="1"/>
  <c r="K896" i="14"/>
  <c r="K895" i="14" s="1"/>
  <c r="K889" i="14" s="1"/>
  <c r="K888" i="14" s="1"/>
  <c r="K855" i="14" s="1"/>
  <c r="N974" i="14"/>
  <c r="H974" i="14"/>
  <c r="K285" i="14"/>
  <c r="K284" i="14" s="1"/>
  <c r="K283" i="14" s="1"/>
  <c r="K282" i="14" s="1"/>
  <c r="M400" i="14"/>
  <c r="J403" i="14"/>
  <c r="J402" i="14" s="1"/>
  <c r="J401" i="14" s="1"/>
  <c r="J400" i="14" s="1"/>
  <c r="K71" i="14"/>
  <c r="K70" i="14" s="1"/>
  <c r="K69" i="14" s="1"/>
  <c r="K63" i="14" s="1"/>
  <c r="H403" i="14"/>
  <c r="H402" i="14" s="1"/>
  <c r="H401" i="14" s="1"/>
  <c r="G482" i="14"/>
  <c r="G455" i="14" s="1"/>
  <c r="N519" i="14"/>
  <c r="N518" i="14" s="1"/>
  <c r="H629" i="14"/>
  <c r="H628" i="14" s="1"/>
  <c r="N400" i="14"/>
  <c r="H482" i="14"/>
  <c r="H455" i="14" s="1"/>
  <c r="H204" i="14"/>
  <c r="H203" i="14" s="1"/>
  <c r="G403" i="14"/>
  <c r="G402" i="14" s="1"/>
  <c r="G401" i="14" s="1"/>
  <c r="G400" i="14" s="1"/>
  <c r="J455" i="14"/>
  <c r="M482" i="14"/>
  <c r="M455" i="14" s="1"/>
  <c r="N71" i="14"/>
  <c r="N70" i="14" s="1"/>
  <c r="N69" i="14" s="1"/>
  <c r="N63" i="14" s="1"/>
  <c r="J107" i="14"/>
  <c r="J58" i="14" s="1"/>
  <c r="N204" i="14"/>
  <c r="H285" i="14"/>
  <c r="H284" i="14" s="1"/>
  <c r="H283" i="14" s="1"/>
  <c r="H282" i="14" s="1"/>
  <c r="M160" i="14"/>
  <c r="H174" i="14"/>
  <c r="H173" i="14" s="1"/>
  <c r="H160" i="14" s="1"/>
  <c r="H37" i="14"/>
  <c r="H36" i="14" s="1"/>
  <c r="H35" i="14" s="1"/>
  <c r="H34" i="14" s="1"/>
  <c r="G319" i="14"/>
  <c r="G318" i="14" s="1"/>
  <c r="G312" i="14" s="1"/>
  <c r="G281" i="14" s="1"/>
  <c r="M203" i="14"/>
  <c r="H71" i="14"/>
  <c r="H70" i="14" s="1"/>
  <c r="H69" i="14" s="1"/>
  <c r="H63" i="14" s="1"/>
  <c r="K629" i="14"/>
  <c r="K628" i="14" s="1"/>
  <c r="K204" i="14"/>
  <c r="G160" i="14"/>
  <c r="G798" i="14"/>
  <c r="G797" i="14" s="1"/>
  <c r="G204" i="14"/>
  <c r="G203" i="14" s="1"/>
  <c r="G828" i="14"/>
  <c r="G827" i="14" s="1"/>
  <c r="G935" i="14"/>
  <c r="H828" i="14"/>
  <c r="H827" i="14" s="1"/>
  <c r="G136" i="14"/>
  <c r="G130" i="14" s="1"/>
  <c r="G107" i="14" s="1"/>
  <c r="G58" i="14" s="1"/>
  <c r="G855" i="14"/>
  <c r="L349" i="15"/>
  <c r="L348" i="15" s="1"/>
  <c r="L149" i="15"/>
  <c r="L90" i="15"/>
  <c r="L375" i="15"/>
  <c r="L217" i="15"/>
  <c r="L12" i="15"/>
  <c r="I90" i="15"/>
  <c r="I375" i="15"/>
  <c r="I435" i="15"/>
  <c r="I429" i="15" s="1"/>
  <c r="I149" i="15"/>
  <c r="F46" i="15"/>
  <c r="F349" i="15"/>
  <c r="F348" i="15" s="1"/>
  <c r="E333" i="15"/>
  <c r="E46" i="15"/>
  <c r="F12" i="15"/>
  <c r="F11" i="15" s="1"/>
  <c r="F149" i="15"/>
  <c r="E12" i="15"/>
  <c r="F245" i="15"/>
  <c r="F244" i="15" s="1"/>
  <c r="F399" i="15"/>
  <c r="E245" i="15"/>
  <c r="G485" i="15"/>
  <c r="J485" i="15"/>
  <c r="J923" i="14" l="1"/>
  <c r="L244" i="15"/>
  <c r="K492" i="15"/>
  <c r="K523" i="15" s="1"/>
  <c r="L11" i="15"/>
  <c r="L492" i="15" s="1"/>
  <c r="L523" i="15" s="1"/>
  <c r="E11" i="15"/>
  <c r="F492" i="15"/>
  <c r="F523" i="15" s="1"/>
  <c r="K602" i="14"/>
  <c r="K593" i="14" s="1"/>
  <c r="K796" i="14"/>
  <c r="M796" i="14"/>
  <c r="M750" i="14" s="1"/>
  <c r="J796" i="14"/>
  <c r="J750" i="14" s="1"/>
  <c r="M924" i="14"/>
  <c r="J602" i="14"/>
  <c r="J593" i="14" s="1"/>
  <c r="M57" i="14"/>
  <c r="N602" i="14"/>
  <c r="N593" i="14" s="1"/>
  <c r="M602" i="14"/>
  <c r="M593" i="14" s="1"/>
  <c r="G602" i="14"/>
  <c r="G593" i="14" s="1"/>
  <c r="G57" i="14"/>
  <c r="J57" i="14"/>
  <c r="G796" i="14"/>
  <c r="G750" i="14" s="1"/>
  <c r="H602" i="14"/>
  <c r="H593" i="14" s="1"/>
  <c r="G923" i="14"/>
  <c r="G924" i="14"/>
  <c r="I492" i="15"/>
  <c r="I523" i="15" s="1"/>
  <c r="E244" i="15"/>
  <c r="E492" i="15" s="1"/>
  <c r="E523" i="15" s="1"/>
  <c r="E51" i="18"/>
  <c r="G51" i="18" s="1"/>
  <c r="G35" i="18" s="1"/>
  <c r="G55" i="18" s="1"/>
  <c r="G57" i="18" s="1"/>
  <c r="B51" i="18"/>
  <c r="D51" i="18" s="1"/>
  <c r="D35" i="18" s="1"/>
  <c r="D55" i="18" s="1"/>
  <c r="D57" i="18" s="1"/>
  <c r="M972" i="14" l="1"/>
  <c r="J972" i="14"/>
  <c r="G972" i="14"/>
  <c r="C17" i="17"/>
  <c r="B11" i="18" l="1"/>
  <c r="H35" i="18"/>
  <c r="E35" i="18"/>
  <c r="B35" i="18"/>
  <c r="H18" i="18"/>
  <c r="E18" i="18"/>
  <c r="B18" i="18"/>
  <c r="H15" i="18"/>
  <c r="E15" i="18"/>
  <c r="B15" i="18"/>
  <c r="H11" i="18"/>
  <c r="E11" i="18"/>
  <c r="B55" i="18" l="1"/>
  <c r="B57" i="18" s="1"/>
  <c r="E55" i="18"/>
  <c r="E57" i="18" s="1"/>
  <c r="H55" i="18"/>
  <c r="H57" i="18" s="1"/>
  <c r="C24" i="17" l="1"/>
  <c r="E17" i="17"/>
  <c r="D17" i="17"/>
  <c r="D485" i="15" l="1"/>
  <c r="I418" i="14" l="1"/>
  <c r="K418" i="14" s="1"/>
  <c r="K417" i="14" s="1"/>
  <c r="K416" i="14" s="1"/>
  <c r="K415" i="14" s="1"/>
  <c r="K414" i="14" s="1"/>
  <c r="K413" i="14" s="1"/>
  <c r="K400" i="14" s="1"/>
  <c r="F418" i="14"/>
  <c r="H418" i="14" s="1"/>
  <c r="H417" i="14" s="1"/>
  <c r="H416" i="14" s="1"/>
  <c r="H415" i="14" s="1"/>
  <c r="H414" i="14" s="1"/>
  <c r="H413" i="14" s="1"/>
  <c r="H400" i="14" s="1"/>
  <c r="L958" i="14"/>
  <c r="N958" i="14" s="1"/>
  <c r="N957" i="14" s="1"/>
  <c r="J515" i="15"/>
  <c r="G96" i="15"/>
  <c r="D96" i="15"/>
  <c r="L150" i="14"/>
  <c r="N150" i="14" s="1"/>
  <c r="N149" i="14" s="1"/>
  <c r="I150" i="14"/>
  <c r="K150" i="14" s="1"/>
  <c r="K149" i="14" s="1"/>
  <c r="F150" i="14"/>
  <c r="H150" i="14" s="1"/>
  <c r="H149" i="14" s="1"/>
  <c r="K148" i="14" l="1"/>
  <c r="K136" i="14" s="1"/>
  <c r="K130" i="14" s="1"/>
  <c r="K107" i="14" s="1"/>
  <c r="K58" i="14" s="1"/>
  <c r="N148" i="14"/>
  <c r="N136" i="14" s="1"/>
  <c r="N130" i="14" s="1"/>
  <c r="N107" i="14" s="1"/>
  <c r="N58" i="14" s="1"/>
  <c r="H148" i="14"/>
  <c r="H136" i="14" s="1"/>
  <c r="H130" i="14" s="1"/>
  <c r="H107" i="14" s="1"/>
  <c r="H58" i="14" s="1"/>
  <c r="N956" i="14"/>
  <c r="N935" i="14" s="1"/>
  <c r="J339" i="15"/>
  <c r="G339" i="15"/>
  <c r="D339" i="15"/>
  <c r="J340" i="15"/>
  <c r="G340" i="15"/>
  <c r="D340" i="15"/>
  <c r="N924" i="14" l="1"/>
  <c r="N923" i="14"/>
  <c r="J406" i="15"/>
  <c r="G406" i="15"/>
  <c r="D406" i="15"/>
  <c r="J404" i="15"/>
  <c r="G404" i="15"/>
  <c r="D404" i="15"/>
  <c r="I476" i="14"/>
  <c r="F476" i="14"/>
  <c r="J108" i="15"/>
  <c r="J107" i="15" s="1"/>
  <c r="G108" i="15"/>
  <c r="G107" i="15" s="1"/>
  <c r="D108" i="15"/>
  <c r="J434" i="15"/>
  <c r="G434" i="15"/>
  <c r="J433" i="15"/>
  <c r="G433" i="15"/>
  <c r="D434" i="15"/>
  <c r="D433" i="15"/>
  <c r="L764" i="14"/>
  <c r="I764" i="14"/>
  <c r="F764" i="14"/>
  <c r="I757" i="14"/>
  <c r="L757" i="14"/>
  <c r="F757" i="14"/>
  <c r="L756" i="14" l="1"/>
  <c r="N757" i="14"/>
  <c r="N756" i="14" s="1"/>
  <c r="N755" i="14" s="1"/>
  <c r="N754" i="14" s="1"/>
  <c r="N753" i="14" s="1"/>
  <c r="N752" i="14" s="1"/>
  <c r="N751" i="14" s="1"/>
  <c r="L763" i="14"/>
  <c r="N764" i="14"/>
  <c r="N763" i="14" s="1"/>
  <c r="I756" i="14"/>
  <c r="K757" i="14"/>
  <c r="K756" i="14" s="1"/>
  <c r="K755" i="14" s="1"/>
  <c r="K754" i="14" s="1"/>
  <c r="K753" i="14" s="1"/>
  <c r="K752" i="14" s="1"/>
  <c r="K751" i="14" s="1"/>
  <c r="F763" i="14"/>
  <c r="H764" i="14"/>
  <c r="H763" i="14" s="1"/>
  <c r="H762" i="14" s="1"/>
  <c r="H761" i="14" s="1"/>
  <c r="H760" i="14" s="1"/>
  <c r="H759" i="14" s="1"/>
  <c r="H758" i="14" s="1"/>
  <c r="F756" i="14"/>
  <c r="H757" i="14"/>
  <c r="H756" i="14" s="1"/>
  <c r="H755" i="14" s="1"/>
  <c r="H754" i="14" s="1"/>
  <c r="H753" i="14" s="1"/>
  <c r="H752" i="14" s="1"/>
  <c r="H751" i="14" s="1"/>
  <c r="I763" i="14"/>
  <c r="K764" i="14"/>
  <c r="K763" i="14" s="1"/>
  <c r="K762" i="14" s="1"/>
  <c r="K761" i="14" s="1"/>
  <c r="K760" i="14" s="1"/>
  <c r="K759" i="14" s="1"/>
  <c r="K758" i="14" s="1"/>
  <c r="F56" i="16"/>
  <c r="E56" i="16"/>
  <c r="D56" i="16"/>
  <c r="F51" i="16"/>
  <c r="E51" i="16"/>
  <c r="D51" i="16"/>
  <c r="F46" i="16"/>
  <c r="E46" i="16"/>
  <c r="D46" i="16"/>
  <c r="F40" i="16"/>
  <c r="E40" i="16"/>
  <c r="D40" i="16"/>
  <c r="F37" i="16"/>
  <c r="E37" i="16"/>
  <c r="D37" i="16"/>
  <c r="F35" i="16"/>
  <c r="F33" i="16" s="1"/>
  <c r="E35" i="16"/>
  <c r="E33" i="16" s="1"/>
  <c r="D35" i="16"/>
  <c r="D33" i="16" s="1"/>
  <c r="F26" i="16"/>
  <c r="E26" i="16"/>
  <c r="D26" i="16"/>
  <c r="F23" i="16"/>
  <c r="E23" i="16"/>
  <c r="D23" i="16"/>
  <c r="F20" i="16"/>
  <c r="E20" i="16"/>
  <c r="D20" i="16"/>
  <c r="F16" i="16"/>
  <c r="E16" i="16"/>
  <c r="D16" i="16"/>
  <c r="K750" i="14" l="1"/>
  <c r="N762" i="14"/>
  <c r="N761" i="14" s="1"/>
  <c r="N760" i="14" s="1"/>
  <c r="N759" i="14" s="1"/>
  <c r="N758" i="14" s="1"/>
  <c r="N750" i="14" s="1"/>
  <c r="D50" i="16"/>
  <c r="F50" i="16"/>
  <c r="E11" i="16"/>
  <c r="F11" i="16"/>
  <c r="E50" i="16"/>
  <c r="D11" i="16"/>
  <c r="D60" i="16" s="1"/>
  <c r="D63" i="16" s="1"/>
  <c r="F60" i="16" l="1"/>
  <c r="F58" i="16"/>
  <c r="D65" i="16"/>
  <c r="D64" i="16"/>
  <c r="D58" i="16"/>
  <c r="E60" i="16"/>
  <c r="E58" i="16"/>
  <c r="G313" i="15"/>
  <c r="J313" i="15"/>
  <c r="D313" i="15"/>
  <c r="G320" i="15"/>
  <c r="J320" i="15"/>
  <c r="D320" i="15"/>
  <c r="I286" i="14"/>
  <c r="L286" i="14"/>
  <c r="F286" i="14"/>
  <c r="I293" i="14"/>
  <c r="L293" i="14"/>
  <c r="F293" i="14"/>
  <c r="E61" i="16" l="1"/>
  <c r="E63" i="16" s="1"/>
  <c r="F61" i="16"/>
  <c r="F63" i="16" s="1"/>
  <c r="F348" i="14"/>
  <c r="J96" i="15"/>
  <c r="D281" i="15" l="1"/>
  <c r="D279" i="15"/>
  <c r="D265" i="15"/>
  <c r="J248" i="15"/>
  <c r="G248" i="15"/>
  <c r="D248" i="15"/>
  <c r="F802" i="14" l="1"/>
  <c r="H802" i="14" s="1"/>
  <c r="H801" i="14" s="1"/>
  <c r="H800" i="14" s="1"/>
  <c r="H799" i="14" s="1"/>
  <c r="H798" i="14" s="1"/>
  <c r="H797" i="14" s="1"/>
  <c r="H796" i="14" s="1"/>
  <c r="D124" i="15" l="1"/>
  <c r="F791" i="14"/>
  <c r="H791" i="14" s="1"/>
  <c r="H790" i="14" s="1"/>
  <c r="H789" i="14" s="1"/>
  <c r="H788" i="14" s="1"/>
  <c r="H787" i="14" s="1"/>
  <c r="H786" i="14" s="1"/>
  <c r="H767" i="14" s="1"/>
  <c r="H750" i="14" s="1"/>
  <c r="J421" i="15"/>
  <c r="G421" i="15"/>
  <c r="D421" i="15"/>
  <c r="L480" i="14"/>
  <c r="L479" i="14" s="1"/>
  <c r="L478" i="14" s="1"/>
  <c r="I480" i="14"/>
  <c r="I479" i="14" s="1"/>
  <c r="I478" i="14" s="1"/>
  <c r="F480" i="14"/>
  <c r="F479" i="14" s="1"/>
  <c r="F478" i="14" s="1"/>
  <c r="J443" i="15" l="1"/>
  <c r="G443" i="15"/>
  <c r="J327" i="15"/>
  <c r="G327" i="15"/>
  <c r="D327" i="15"/>
  <c r="J325" i="15"/>
  <c r="G325" i="15"/>
  <c r="D325" i="15"/>
  <c r="J323" i="15"/>
  <c r="G323" i="15"/>
  <c r="D323" i="15"/>
  <c r="J318" i="15"/>
  <c r="J317" i="15" s="1"/>
  <c r="G318" i="15"/>
  <c r="G317" i="15" s="1"/>
  <c r="D318" i="15"/>
  <c r="D317" i="15" s="1"/>
  <c r="G346" i="15"/>
  <c r="J346" i="15"/>
  <c r="D346" i="15"/>
  <c r="J345" i="15"/>
  <c r="J343" i="15" s="1"/>
  <c r="G345" i="15"/>
  <c r="D345" i="15"/>
  <c r="D343" i="15" s="1"/>
  <c r="G335" i="15"/>
  <c r="J335" i="15"/>
  <c r="D335" i="15"/>
  <c r="G343" i="15"/>
  <c r="G331" i="15"/>
  <c r="J331" i="15"/>
  <c r="D331" i="15"/>
  <c r="D330" i="15" s="1"/>
  <c r="G304" i="15"/>
  <c r="J304" i="15"/>
  <c r="G309" i="15"/>
  <c r="J309" i="15"/>
  <c r="D309" i="15"/>
  <c r="G306" i="15"/>
  <c r="J306" i="15"/>
  <c r="D306" i="15"/>
  <c r="G297" i="15"/>
  <c r="J297" i="15"/>
  <c r="D297" i="15"/>
  <c r="G295" i="15"/>
  <c r="J295" i="15"/>
  <c r="J294" i="15" s="1"/>
  <c r="D295" i="15"/>
  <c r="G291" i="15"/>
  <c r="G290" i="15" s="1"/>
  <c r="J291" i="15"/>
  <c r="J290" i="15" s="1"/>
  <c r="D291" i="15"/>
  <c r="D290" i="15" s="1"/>
  <c r="G287" i="15"/>
  <c r="G286" i="15" s="1"/>
  <c r="J287" i="15"/>
  <c r="J286" i="15" s="1"/>
  <c r="D287" i="15"/>
  <c r="D286" i="15" s="1"/>
  <c r="J283" i="15"/>
  <c r="D277" i="15"/>
  <c r="D263" i="15"/>
  <c r="G261" i="15"/>
  <c r="J261" i="15"/>
  <c r="D261" i="15"/>
  <c r="D257" i="15"/>
  <c r="G254" i="15"/>
  <c r="J254" i="15"/>
  <c r="D254" i="15"/>
  <c r="G252" i="15"/>
  <c r="J252" i="15"/>
  <c r="D252" i="15"/>
  <c r="G249" i="15"/>
  <c r="J249" i="15"/>
  <c r="D249" i="15"/>
  <c r="G247" i="15"/>
  <c r="J247" i="15"/>
  <c r="D247" i="15"/>
  <c r="D482" i="15"/>
  <c r="D480" i="15" s="1"/>
  <c r="F954" i="14"/>
  <c r="H954" i="14" s="1"/>
  <c r="H952" i="14" s="1"/>
  <c r="H951" i="14" s="1"/>
  <c r="H950" i="14" s="1"/>
  <c r="H944" i="14" s="1"/>
  <c r="H935" i="14" s="1"/>
  <c r="J260" i="15"/>
  <c r="G260" i="15"/>
  <c r="D260" i="15"/>
  <c r="L334" i="14"/>
  <c r="N334" i="14" s="1"/>
  <c r="N333" i="14" s="1"/>
  <c r="I334" i="14"/>
  <c r="K334" i="14" s="1"/>
  <c r="K333" i="14" s="1"/>
  <c r="K330" i="14" s="1"/>
  <c r="K319" i="14" s="1"/>
  <c r="K318" i="14" s="1"/>
  <c r="K312" i="14" s="1"/>
  <c r="K281" i="14" s="1"/>
  <c r="F334" i="14"/>
  <c r="H334" i="14" s="1"/>
  <c r="H333" i="14" s="1"/>
  <c r="D520" i="15"/>
  <c r="D518" i="15"/>
  <c r="G512" i="15"/>
  <c r="J442" i="15"/>
  <c r="G442" i="15"/>
  <c r="D443" i="15"/>
  <c r="D442" i="15" s="1"/>
  <c r="G495" i="15"/>
  <c r="J495" i="15"/>
  <c r="D495" i="15"/>
  <c r="J499" i="15"/>
  <c r="G499" i="15"/>
  <c r="G502" i="15"/>
  <c r="J502" i="15"/>
  <c r="D502" i="15"/>
  <c r="J506" i="15"/>
  <c r="J505" i="15" s="1"/>
  <c r="G506" i="15"/>
  <c r="G505" i="15" s="1"/>
  <c r="D506" i="15"/>
  <c r="D505" i="15" s="1"/>
  <c r="G497" i="15"/>
  <c r="J497" i="15"/>
  <c r="D497" i="15"/>
  <c r="J484" i="15"/>
  <c r="G484" i="15"/>
  <c r="D484" i="15"/>
  <c r="G488" i="15"/>
  <c r="J488" i="15"/>
  <c r="D488" i="15"/>
  <c r="G480" i="15"/>
  <c r="J480" i="15"/>
  <c r="G477" i="15"/>
  <c r="J477" i="15"/>
  <c r="D477" i="15"/>
  <c r="G473" i="15"/>
  <c r="J473" i="15"/>
  <c r="D473" i="15"/>
  <c r="G470" i="15"/>
  <c r="J470" i="15"/>
  <c r="D470" i="15"/>
  <c r="G448" i="15"/>
  <c r="J448" i="15"/>
  <c r="D448" i="15"/>
  <c r="G450" i="15"/>
  <c r="J450" i="15"/>
  <c r="D450" i="15"/>
  <c r="G446" i="15"/>
  <c r="J446" i="15"/>
  <c r="D446" i="15"/>
  <c r="G444" i="15"/>
  <c r="J444" i="15"/>
  <c r="D444" i="15"/>
  <c r="G454" i="15"/>
  <c r="J454" i="15"/>
  <c r="D454" i="15"/>
  <c r="G468" i="15"/>
  <c r="J468" i="15"/>
  <c r="D468" i="15"/>
  <c r="G466" i="15"/>
  <c r="J466" i="15"/>
  <c r="D466" i="15"/>
  <c r="G464" i="15"/>
  <c r="J464" i="15"/>
  <c r="D464" i="15"/>
  <c r="G461" i="15"/>
  <c r="J461" i="15"/>
  <c r="D461" i="15"/>
  <c r="G458" i="15"/>
  <c r="J458" i="15"/>
  <c r="D458" i="15"/>
  <c r="J456" i="15"/>
  <c r="G456" i="15"/>
  <c r="D456" i="15"/>
  <c r="G452" i="15"/>
  <c r="J452" i="15"/>
  <c r="D452" i="15"/>
  <c r="G437" i="15"/>
  <c r="J437" i="15"/>
  <c r="D437" i="15"/>
  <c r="G416" i="15"/>
  <c r="J416" i="15"/>
  <c r="D416" i="15"/>
  <c r="G414" i="15"/>
  <c r="J414" i="15"/>
  <c r="D414" i="15"/>
  <c r="G427" i="15"/>
  <c r="J427" i="15"/>
  <c r="D427" i="15"/>
  <c r="G412" i="15"/>
  <c r="J412" i="15"/>
  <c r="D412" i="15"/>
  <c r="G410" i="15"/>
  <c r="J410" i="15"/>
  <c r="D410" i="15"/>
  <c r="G402" i="15"/>
  <c r="G401" i="15" s="1"/>
  <c r="J402" i="15"/>
  <c r="J401" i="15" s="1"/>
  <c r="D402" i="15"/>
  <c r="D401" i="15" s="1"/>
  <c r="G419" i="15"/>
  <c r="J419" i="15"/>
  <c r="D419" i="15"/>
  <c r="G423" i="15"/>
  <c r="J423" i="15"/>
  <c r="D423" i="15"/>
  <c r="G393" i="15"/>
  <c r="J393" i="15"/>
  <c r="D393" i="15"/>
  <c r="G387" i="15"/>
  <c r="J387" i="15"/>
  <c r="D387" i="15"/>
  <c r="G389" i="15"/>
  <c r="J389" i="15"/>
  <c r="D389" i="15"/>
  <c r="G397" i="15"/>
  <c r="J397" i="15"/>
  <c r="D397" i="15"/>
  <c r="D383" i="15"/>
  <c r="G381" i="15"/>
  <c r="J381" i="15"/>
  <c r="D381" i="15"/>
  <c r="G378" i="15"/>
  <c r="J378" i="15"/>
  <c r="D378" i="15"/>
  <c r="J372" i="15"/>
  <c r="J371" i="15" s="1"/>
  <c r="G372" i="15"/>
  <c r="G371" i="15" s="1"/>
  <c r="D372" i="15"/>
  <c r="D371" i="15" s="1"/>
  <c r="G373" i="15"/>
  <c r="J373" i="15"/>
  <c r="D373" i="15"/>
  <c r="G362" i="15"/>
  <c r="J362" i="15"/>
  <c r="D362" i="15"/>
  <c r="G358" i="15"/>
  <c r="J358" i="15"/>
  <c r="D358" i="15"/>
  <c r="G364" i="15"/>
  <c r="J364" i="15"/>
  <c r="D364" i="15"/>
  <c r="G368" i="15"/>
  <c r="J368" i="15"/>
  <c r="D368" i="15"/>
  <c r="G355" i="15"/>
  <c r="J355" i="15"/>
  <c r="G353" i="15"/>
  <c r="J353" i="15"/>
  <c r="D353" i="15"/>
  <c r="G351" i="15"/>
  <c r="J351" i="15"/>
  <c r="D351" i="15"/>
  <c r="D294" i="15" l="1"/>
  <c r="G294" i="15"/>
  <c r="H330" i="14"/>
  <c r="H319" i="14" s="1"/>
  <c r="H318" i="14" s="1"/>
  <c r="H312" i="14" s="1"/>
  <c r="H281" i="14" s="1"/>
  <c r="H57" i="14" s="1"/>
  <c r="N330" i="14"/>
  <c r="N319" i="14" s="1"/>
  <c r="N318" i="14" s="1"/>
  <c r="N312" i="14" s="1"/>
  <c r="N281" i="14" s="1"/>
  <c r="H924" i="14"/>
  <c r="H923" i="14"/>
  <c r="J251" i="15"/>
  <c r="G251" i="15"/>
  <c r="D251" i="15"/>
  <c r="J276" i="15"/>
  <c r="D312" i="15"/>
  <c r="G418" i="15"/>
  <c r="J312" i="15"/>
  <c r="J311" i="15" s="1"/>
  <c r="D342" i="15"/>
  <c r="G312" i="15"/>
  <c r="G311" i="15" s="1"/>
  <c r="J418" i="15"/>
  <c r="D418" i="15"/>
  <c r="G285" i="15"/>
  <c r="D285" i="15"/>
  <c r="J285" i="15"/>
  <c r="G246" i="15"/>
  <c r="J246" i="15"/>
  <c r="D246" i="15"/>
  <c r="D472" i="15"/>
  <c r="D499" i="15"/>
  <c r="D436" i="15"/>
  <c r="G377" i="15"/>
  <c r="G409" i="15"/>
  <c r="J409" i="15"/>
  <c r="D409" i="15"/>
  <c r="J377" i="15"/>
  <c r="D377" i="15"/>
  <c r="J350" i="15"/>
  <c r="G350" i="15"/>
  <c r="F914" i="14"/>
  <c r="H914" i="14" s="1"/>
  <c r="H913" i="14" s="1"/>
  <c r="F903" i="14"/>
  <c r="H903" i="14" s="1"/>
  <c r="H902" i="14" s="1"/>
  <c r="H897" i="14" s="1"/>
  <c r="H896" i="14" s="1"/>
  <c r="H895" i="14" s="1"/>
  <c r="H889" i="14" s="1"/>
  <c r="H973" i="14" l="1"/>
  <c r="H912" i="14"/>
  <c r="H911" i="14" s="1"/>
  <c r="H910" i="14" s="1"/>
  <c r="H909" i="14" s="1"/>
  <c r="H888" i="14" s="1"/>
  <c r="H855" i="14" s="1"/>
  <c r="H972" i="14" s="1"/>
  <c r="G242" i="15"/>
  <c r="J242" i="15"/>
  <c r="D242" i="15"/>
  <c r="G227" i="15"/>
  <c r="G226" i="15" s="1"/>
  <c r="J227" i="15"/>
  <c r="J226" i="15" s="1"/>
  <c r="D227" i="15"/>
  <c r="D226" i="15" s="1"/>
  <c r="G224" i="15"/>
  <c r="J224" i="15"/>
  <c r="D224" i="15"/>
  <c r="G238" i="15"/>
  <c r="J238" i="15"/>
  <c r="D238" i="15"/>
  <c r="G220" i="15"/>
  <c r="J220" i="15"/>
  <c r="D220" i="15"/>
  <c r="G234" i="15"/>
  <c r="J234" i="15"/>
  <c r="D234" i="15"/>
  <c r="G231" i="15"/>
  <c r="J231" i="15"/>
  <c r="D231" i="15"/>
  <c r="J156" i="15" l="1"/>
  <c r="J155" i="15" s="1"/>
  <c r="G156" i="15"/>
  <c r="G155" i="15" s="1"/>
  <c r="D156" i="15"/>
  <c r="D155" i="15" s="1"/>
  <c r="J174" i="15"/>
  <c r="J173" i="15" s="1"/>
  <c r="G174" i="15"/>
  <c r="D174" i="15"/>
  <c r="G198" i="15"/>
  <c r="J198" i="15"/>
  <c r="D198" i="15"/>
  <c r="G196" i="15"/>
  <c r="J196" i="15"/>
  <c r="D196" i="15"/>
  <c r="G209" i="15"/>
  <c r="J209" i="15"/>
  <c r="D209" i="15"/>
  <c r="G206" i="15"/>
  <c r="J206" i="15"/>
  <c r="D206" i="15"/>
  <c r="G204" i="15"/>
  <c r="J204" i="15"/>
  <c r="D204" i="15"/>
  <c r="G202" i="15"/>
  <c r="J202" i="15"/>
  <c r="D202" i="15"/>
  <c r="G191" i="15"/>
  <c r="J191" i="15"/>
  <c r="D191" i="15"/>
  <c r="G188" i="15"/>
  <c r="J188" i="15"/>
  <c r="D188" i="15"/>
  <c r="G184" i="15"/>
  <c r="J184" i="15"/>
  <c r="D184" i="15"/>
  <c r="G181" i="15"/>
  <c r="J181" i="15"/>
  <c r="D181" i="15"/>
  <c r="G173" i="15"/>
  <c r="D173" i="15"/>
  <c r="G170" i="15"/>
  <c r="J170" i="15"/>
  <c r="D170" i="15"/>
  <c r="G168" i="15"/>
  <c r="J168" i="15"/>
  <c r="D168" i="15"/>
  <c r="G166" i="15"/>
  <c r="J166" i="15"/>
  <c r="D166" i="15"/>
  <c r="G164" i="15"/>
  <c r="J164" i="15"/>
  <c r="D164" i="15"/>
  <c r="G158" i="15"/>
  <c r="J158" i="15"/>
  <c r="D158" i="15"/>
  <c r="G160" i="15"/>
  <c r="J160" i="15"/>
  <c r="D160" i="15"/>
  <c r="G162" i="15"/>
  <c r="J162" i="15"/>
  <c r="D162" i="15"/>
  <c r="G152" i="15"/>
  <c r="J152" i="15"/>
  <c r="D152" i="15"/>
  <c r="G127" i="15"/>
  <c r="J127" i="15"/>
  <c r="D127" i="15"/>
  <c r="J103" i="15"/>
  <c r="G103" i="15"/>
  <c r="D103" i="15"/>
  <c r="D109" i="15"/>
  <c r="D107" i="15" s="1"/>
  <c r="J123" i="15"/>
  <c r="J122" i="15" s="1"/>
  <c r="J121" i="15" s="1"/>
  <c r="G123" i="15"/>
  <c r="G122" i="15" s="1"/>
  <c r="G121" i="15" s="1"/>
  <c r="D123" i="15"/>
  <c r="D122" i="15" s="1"/>
  <c r="D121" i="15" s="1"/>
  <c r="J140" i="15"/>
  <c r="J139" i="15" s="1"/>
  <c r="G140" i="15"/>
  <c r="G139" i="15" s="1"/>
  <c r="D140" i="15"/>
  <c r="D139" i="15" s="1"/>
  <c r="J147" i="15"/>
  <c r="D147" i="15"/>
  <c r="G145" i="15"/>
  <c r="J145" i="15"/>
  <c r="D145" i="15"/>
  <c r="G143" i="15"/>
  <c r="J143" i="15"/>
  <c r="D143" i="15"/>
  <c r="G137" i="15"/>
  <c r="J137" i="15"/>
  <c r="D137" i="15"/>
  <c r="G135" i="15"/>
  <c r="J135" i="15"/>
  <c r="D135" i="15"/>
  <c r="G133" i="15"/>
  <c r="J133" i="15"/>
  <c r="D133" i="15"/>
  <c r="G131" i="15"/>
  <c r="J131" i="15"/>
  <c r="D131" i="15"/>
  <c r="G117" i="15"/>
  <c r="J117" i="15"/>
  <c r="D117" i="15"/>
  <c r="G119" i="15"/>
  <c r="J119" i="15"/>
  <c r="D119" i="15"/>
  <c r="G115" i="15"/>
  <c r="J115" i="15"/>
  <c r="D115" i="15"/>
  <c r="G111" i="15"/>
  <c r="J111" i="15"/>
  <c r="D111" i="15"/>
  <c r="G101" i="15"/>
  <c r="J101" i="15"/>
  <c r="D101" i="15"/>
  <c r="G99" i="15"/>
  <c r="J99" i="15"/>
  <c r="D99" i="15"/>
  <c r="G97" i="15"/>
  <c r="J97" i="15"/>
  <c r="D97" i="15"/>
  <c r="G95" i="15"/>
  <c r="J95" i="15"/>
  <c r="D95" i="15"/>
  <c r="G93" i="15"/>
  <c r="J93" i="15"/>
  <c r="D93" i="15"/>
  <c r="G151" i="15" l="1"/>
  <c r="D151" i="15"/>
  <c r="J151" i="15"/>
  <c r="D106" i="15"/>
  <c r="D105" i="15" s="1"/>
  <c r="D114" i="15"/>
  <c r="D113" i="15" s="1"/>
  <c r="D92" i="15"/>
  <c r="D91" i="15" s="1"/>
  <c r="G106" i="15"/>
  <c r="G105" i="15" s="1"/>
  <c r="J106" i="15"/>
  <c r="J105" i="15" s="1"/>
  <c r="J92" i="15"/>
  <c r="J91" i="15" s="1"/>
  <c r="G92" i="15"/>
  <c r="G91" i="15" s="1"/>
  <c r="J72" i="15"/>
  <c r="G72" i="15"/>
  <c r="D72" i="15"/>
  <c r="J71" i="15"/>
  <c r="G71" i="15"/>
  <c r="D71" i="15"/>
  <c r="G76" i="15"/>
  <c r="J76" i="15"/>
  <c r="D76" i="15"/>
  <c r="J73" i="15"/>
  <c r="G73" i="15"/>
  <c r="D73" i="15"/>
  <c r="D64" i="15"/>
  <c r="G66" i="15"/>
  <c r="J66" i="15"/>
  <c r="D66" i="15"/>
  <c r="G62" i="15"/>
  <c r="J62" i="15"/>
  <c r="D62" i="15"/>
  <c r="G57" i="15"/>
  <c r="J57" i="15"/>
  <c r="D57" i="15"/>
  <c r="G48" i="15"/>
  <c r="J48" i="15"/>
  <c r="D48" i="15"/>
  <c r="G39" i="15"/>
  <c r="J39" i="15"/>
  <c r="D39" i="15"/>
  <c r="G37" i="15"/>
  <c r="J37" i="15"/>
  <c r="D37" i="15"/>
  <c r="G33" i="15"/>
  <c r="J33" i="15"/>
  <c r="D33" i="15"/>
  <c r="G55" i="15"/>
  <c r="J55" i="15"/>
  <c r="D55" i="15"/>
  <c r="G88" i="15"/>
  <c r="G87" i="15" s="1"/>
  <c r="J88" i="15"/>
  <c r="J87" i="15" s="1"/>
  <c r="D88" i="15"/>
  <c r="D87" i="15" s="1"/>
  <c r="G81" i="15"/>
  <c r="J81" i="15"/>
  <c r="D81" i="15"/>
  <c r="G79" i="15"/>
  <c r="J79" i="15"/>
  <c r="D79" i="15"/>
  <c r="G85" i="15"/>
  <c r="J85" i="15"/>
  <c r="D85" i="15"/>
  <c r="G83" i="15"/>
  <c r="J83" i="15"/>
  <c r="D83" i="15"/>
  <c r="J61" i="15"/>
  <c r="J60" i="15" s="1"/>
  <c r="G61" i="15"/>
  <c r="G60" i="15" s="1"/>
  <c r="D61" i="15"/>
  <c r="D60" i="15" s="1"/>
  <c r="G53" i="15"/>
  <c r="J53" i="15"/>
  <c r="D53" i="15"/>
  <c r="D22" i="15"/>
  <c r="G20" i="15"/>
  <c r="J20" i="15"/>
  <c r="D20" i="15"/>
  <c r="G16" i="15"/>
  <c r="J16" i="15"/>
  <c r="D16" i="15"/>
  <c r="G51" i="15"/>
  <c r="J51" i="15"/>
  <c r="D51" i="15"/>
  <c r="D30" i="15"/>
  <c r="G18" i="15"/>
  <c r="J18" i="15"/>
  <c r="D18" i="15"/>
  <c r="G14" i="15"/>
  <c r="J14" i="15"/>
  <c r="J13" i="15" s="1"/>
  <c r="D14" i="15"/>
  <c r="D42" i="15"/>
  <c r="D44" i="15"/>
  <c r="J516" i="15"/>
  <c r="G516" i="15"/>
  <c r="J514" i="15"/>
  <c r="J510" i="15"/>
  <c r="G510" i="15"/>
  <c r="D510" i="15"/>
  <c r="J508" i="15"/>
  <c r="D508" i="15"/>
  <c r="G508" i="15"/>
  <c r="J486" i="15"/>
  <c r="G486" i="15"/>
  <c r="D486" i="15"/>
  <c r="G490" i="15"/>
  <c r="D490" i="15"/>
  <c r="J426" i="15"/>
  <c r="J425" i="15" s="1"/>
  <c r="G426" i="15"/>
  <c r="G425" i="15" s="1"/>
  <c r="D426" i="15"/>
  <c r="D425" i="15" s="1"/>
  <c r="J400" i="15"/>
  <c r="G400" i="15"/>
  <c r="D400" i="15"/>
  <c r="J396" i="15"/>
  <c r="J395" i="15" s="1"/>
  <c r="G396" i="15"/>
  <c r="G395" i="15" s="1"/>
  <c r="D396" i="15"/>
  <c r="D395" i="15" s="1"/>
  <c r="D392" i="15"/>
  <c r="D391" i="15" s="1"/>
  <c r="J392" i="15"/>
  <c r="J391" i="15" s="1"/>
  <c r="G392" i="15"/>
  <c r="G391" i="15" s="1"/>
  <c r="D355" i="15"/>
  <c r="D350" i="15" s="1"/>
  <c r="J330" i="15"/>
  <c r="J329" i="15" s="1"/>
  <c r="G330" i="15"/>
  <c r="G329" i="15" s="1"/>
  <c r="D329" i="15"/>
  <c r="D311" i="15"/>
  <c r="D304" i="15"/>
  <c r="G283" i="15"/>
  <c r="G276" i="15" s="1"/>
  <c r="D283" i="15"/>
  <c r="D276" i="15" s="1"/>
  <c r="J274" i="15"/>
  <c r="G274" i="15"/>
  <c r="D274" i="15"/>
  <c r="J272" i="15"/>
  <c r="G272" i="15"/>
  <c r="D272" i="15"/>
  <c r="J259" i="15"/>
  <c r="J256" i="15" s="1"/>
  <c r="G259" i="15"/>
  <c r="G256" i="15" s="1"/>
  <c r="D259" i="15"/>
  <c r="D256" i="15" s="1"/>
  <c r="J233" i="15"/>
  <c r="G233" i="15"/>
  <c r="D233" i="15"/>
  <c r="J230" i="15"/>
  <c r="G230" i="15"/>
  <c r="D230" i="15"/>
  <c r="J223" i="15"/>
  <c r="G223" i="15"/>
  <c r="D223" i="15"/>
  <c r="J219" i="15"/>
  <c r="J218" i="15" s="1"/>
  <c r="G219" i="15"/>
  <c r="G218" i="15" s="1"/>
  <c r="D219" i="15"/>
  <c r="D218" i="15" s="1"/>
  <c r="J208" i="15"/>
  <c r="G208" i="15"/>
  <c r="D208" i="15"/>
  <c r="G194" i="15"/>
  <c r="G190" i="15" s="1"/>
  <c r="D194" i="15"/>
  <c r="D190" i="15" s="1"/>
  <c r="J187" i="15"/>
  <c r="G187" i="15"/>
  <c r="D187" i="15"/>
  <c r="J183" i="15"/>
  <c r="G183" i="15"/>
  <c r="D183" i="15"/>
  <c r="J180" i="15"/>
  <c r="G180" i="15"/>
  <c r="D180" i="15"/>
  <c r="J176" i="15"/>
  <c r="G176" i="15"/>
  <c r="D176" i="15"/>
  <c r="D172" i="15"/>
  <c r="G172" i="15"/>
  <c r="J141" i="15"/>
  <c r="G141" i="15"/>
  <c r="D141" i="15"/>
  <c r="D126" i="15" s="1"/>
  <c r="J114" i="15"/>
  <c r="J113" i="15" s="1"/>
  <c r="G13" i="15" l="1"/>
  <c r="D13" i="15"/>
  <c r="G271" i="15"/>
  <c r="J271" i="15"/>
  <c r="G507" i="15"/>
  <c r="J507" i="15"/>
  <c r="G245" i="15"/>
  <c r="J245" i="15"/>
  <c r="D271" i="15"/>
  <c r="D245" i="15" s="1"/>
  <c r="D507" i="15"/>
  <c r="D479" i="15"/>
  <c r="D41" i="15"/>
  <c r="D70" i="15"/>
  <c r="D59" i="15" s="1"/>
  <c r="J70" i="15"/>
  <c r="J59" i="15" s="1"/>
  <c r="G114" i="15"/>
  <c r="G113" i="15" s="1"/>
  <c r="G70" i="15"/>
  <c r="G59" i="15" s="1"/>
  <c r="J472" i="15"/>
  <c r="D386" i="15"/>
  <c r="D385" i="15" s="1"/>
  <c r="D367" i="15"/>
  <c r="D366" i="15" s="1"/>
  <c r="J201" i="15"/>
  <c r="J200" i="15" s="1"/>
  <c r="G32" i="15"/>
  <c r="G229" i="15"/>
  <c r="J237" i="15"/>
  <c r="J236" i="15" s="1"/>
  <c r="J357" i="15"/>
  <c r="J349" i="15" s="1"/>
  <c r="G376" i="15"/>
  <c r="J32" i="15"/>
  <c r="G201" i="15"/>
  <c r="G200" i="15" s="1"/>
  <c r="D237" i="15"/>
  <c r="D236" i="15" s="1"/>
  <c r="G342" i="15"/>
  <c r="G472" i="15"/>
  <c r="D213" i="15"/>
  <c r="D212" i="15" s="1"/>
  <c r="D211" i="15" s="1"/>
  <c r="D303" i="15"/>
  <c r="D229" i="15"/>
  <c r="G47" i="15"/>
  <c r="J229" i="15"/>
  <c r="D150" i="15"/>
  <c r="D201" i="15"/>
  <c r="D200" i="15" s="1"/>
  <c r="G213" i="15"/>
  <c r="G212" i="15" s="1"/>
  <c r="G211" i="15" s="1"/>
  <c r="D222" i="15"/>
  <c r="G237" i="15"/>
  <c r="G236" i="15" s="1"/>
  <c r="G367" i="15"/>
  <c r="G366" i="15" s="1"/>
  <c r="G432" i="15"/>
  <c r="G431" i="15" s="1"/>
  <c r="G430" i="15" s="1"/>
  <c r="G436" i="15"/>
  <c r="J222" i="15"/>
  <c r="J490" i="15"/>
  <c r="J303" i="15"/>
  <c r="J293" i="15" s="1"/>
  <c r="J342" i="15"/>
  <c r="G357" i="15"/>
  <c r="G349" i="15" s="1"/>
  <c r="J432" i="15"/>
  <c r="J431" i="15" s="1"/>
  <c r="J430" i="15" s="1"/>
  <c r="D432" i="15"/>
  <c r="D431" i="15" s="1"/>
  <c r="D430" i="15" s="1"/>
  <c r="J47" i="15"/>
  <c r="G150" i="15"/>
  <c r="D186" i="15"/>
  <c r="D32" i="15"/>
  <c r="G186" i="15"/>
  <c r="D357" i="15"/>
  <c r="D349" i="15" s="1"/>
  <c r="G386" i="15"/>
  <c r="G385" i="15" s="1"/>
  <c r="J376" i="15"/>
  <c r="J386" i="15"/>
  <c r="J385" i="15" s="1"/>
  <c r="D47" i="15"/>
  <c r="G222" i="15"/>
  <c r="D125" i="15"/>
  <c r="J172" i="15"/>
  <c r="J194" i="15"/>
  <c r="J126" i="15"/>
  <c r="J125" i="15" s="1"/>
  <c r="J213" i="15"/>
  <c r="J212" i="15" s="1"/>
  <c r="J211" i="15" s="1"/>
  <c r="G303" i="15"/>
  <c r="G293" i="15" s="1"/>
  <c r="D376" i="15"/>
  <c r="J367" i="15"/>
  <c r="J366" i="15" s="1"/>
  <c r="J436" i="15"/>
  <c r="D494" i="15"/>
  <c r="D293" i="15" l="1"/>
  <c r="J190" i="15"/>
  <c r="J186" i="15" s="1"/>
  <c r="D90" i="15"/>
  <c r="J90" i="15"/>
  <c r="D46" i="15"/>
  <c r="J12" i="15"/>
  <c r="G12" i="15"/>
  <c r="G375" i="15"/>
  <c r="D375" i="15"/>
  <c r="D217" i="15"/>
  <c r="J348" i="15"/>
  <c r="G46" i="15"/>
  <c r="J408" i="15"/>
  <c r="J399" i="15" s="1"/>
  <c r="J46" i="15"/>
  <c r="G408" i="15"/>
  <c r="G399" i="15" s="1"/>
  <c r="D149" i="15"/>
  <c r="J375" i="15"/>
  <c r="D12" i="15"/>
  <c r="J217" i="15"/>
  <c r="G217" i="15"/>
  <c r="G494" i="15"/>
  <c r="G522" i="15" s="1"/>
  <c r="D408" i="15"/>
  <c r="D399" i="15" s="1"/>
  <c r="G348" i="15"/>
  <c r="D522" i="15"/>
  <c r="J150" i="15"/>
  <c r="G149" i="15"/>
  <c r="D348" i="15"/>
  <c r="J494" i="15"/>
  <c r="J522" i="15" s="1"/>
  <c r="G126" i="15"/>
  <c r="G125" i="15" s="1"/>
  <c r="G90" i="15" s="1"/>
  <c r="J149" i="15" l="1"/>
  <c r="J11" i="15"/>
  <c r="D11" i="15"/>
  <c r="G11" i="15"/>
  <c r="F124" i="14"/>
  <c r="I171" i="14"/>
  <c r="K171" i="14" s="1"/>
  <c r="K169" i="14" s="1"/>
  <c r="K168" i="14" l="1"/>
  <c r="K167" i="14" s="1"/>
  <c r="K162" i="14" s="1"/>
  <c r="K161" i="14" s="1"/>
  <c r="K160" i="14" s="1"/>
  <c r="F272" i="14"/>
  <c r="L296" i="14" l="1"/>
  <c r="I296" i="14"/>
  <c r="F296" i="14"/>
  <c r="I941" i="14" l="1"/>
  <c r="F941" i="14"/>
  <c r="L939" i="14"/>
  <c r="I939" i="14"/>
  <c r="F939" i="14"/>
  <c r="L933" i="14"/>
  <c r="I933" i="14"/>
  <c r="F933" i="14"/>
  <c r="L811" i="14"/>
  <c r="I811" i="14"/>
  <c r="F811" i="14"/>
  <c r="L740" i="14"/>
  <c r="L739" i="14" s="1"/>
  <c r="L738" i="14" s="1"/>
  <c r="L737" i="14" s="1"/>
  <c r="L736" i="14" s="1"/>
  <c r="I740" i="14"/>
  <c r="I739" i="14" s="1"/>
  <c r="I738" i="14" s="1"/>
  <c r="I737" i="14" s="1"/>
  <c r="I736" i="14" s="1"/>
  <c r="F740" i="14"/>
  <c r="F739" i="14" s="1"/>
  <c r="F738" i="14" s="1"/>
  <c r="F737" i="14" s="1"/>
  <c r="F736" i="14" s="1"/>
  <c r="L729" i="14"/>
  <c r="I729" i="14"/>
  <c r="F729" i="14"/>
  <c r="L726" i="14"/>
  <c r="I726" i="14"/>
  <c r="F726" i="14"/>
  <c r="I702" i="14"/>
  <c r="L702" i="14"/>
  <c r="F702" i="14"/>
  <c r="L706" i="14"/>
  <c r="I706" i="14"/>
  <c r="F706" i="14"/>
  <c r="L656" i="14"/>
  <c r="L655" i="14" s="1"/>
  <c r="I656" i="14"/>
  <c r="I655" i="14" s="1"/>
  <c r="F656" i="14"/>
  <c r="F655" i="14" s="1"/>
  <c r="L653" i="14"/>
  <c r="I653" i="14"/>
  <c r="F653" i="14"/>
  <c r="F938" i="14" l="1"/>
  <c r="F937" i="14" s="1"/>
  <c r="F936" i="14" s="1"/>
  <c r="I938" i="14"/>
  <c r="I937" i="14" s="1"/>
  <c r="I936" i="14" s="1"/>
  <c r="L941" i="14"/>
  <c r="L649" i="14"/>
  <c r="I649" i="14"/>
  <c r="F649" i="14"/>
  <c r="L647" i="14"/>
  <c r="I647" i="14"/>
  <c r="F647" i="14"/>
  <c r="L645" i="14"/>
  <c r="I645" i="14"/>
  <c r="F645" i="14"/>
  <c r="L620" i="14"/>
  <c r="I620" i="14"/>
  <c r="F620" i="14"/>
  <c r="F611" i="14"/>
  <c r="I466" i="14"/>
  <c r="I465" i="14" s="1"/>
  <c r="I464" i="14" s="1"/>
  <c r="I463" i="14" s="1"/>
  <c r="I462" i="14" s="1"/>
  <c r="F466" i="14"/>
  <c r="F465" i="14" s="1"/>
  <c r="F464" i="14" s="1"/>
  <c r="F463" i="14" s="1"/>
  <c r="F462" i="14" s="1"/>
  <c r="I474" i="14"/>
  <c r="F474" i="14"/>
  <c r="F411" i="14"/>
  <c r="L386" i="14"/>
  <c r="L385" i="14" s="1"/>
  <c r="L384" i="14" s="1"/>
  <c r="L383" i="14" s="1"/>
  <c r="I386" i="14"/>
  <c r="I385" i="14" s="1"/>
  <c r="I384" i="14" s="1"/>
  <c r="I383" i="14" s="1"/>
  <c r="F386" i="14"/>
  <c r="F385" i="14" s="1"/>
  <c r="F384" i="14" s="1"/>
  <c r="F383" i="14" s="1"/>
  <c r="L355" i="14"/>
  <c r="I355" i="14"/>
  <c r="F355" i="14"/>
  <c r="F350" i="14"/>
  <c r="F339" i="14"/>
  <c r="L335" i="14"/>
  <c r="I335" i="14"/>
  <c r="F335" i="14"/>
  <c r="I298" i="14"/>
  <c r="L298" i="14"/>
  <c r="I300" i="14"/>
  <c r="L300" i="14"/>
  <c r="F300" i="14"/>
  <c r="L262" i="14"/>
  <c r="I262" i="14"/>
  <c r="F262" i="14"/>
  <c r="F214" i="14"/>
  <c r="L210" i="14"/>
  <c r="I210" i="14"/>
  <c r="F210" i="14"/>
  <c r="L208" i="14"/>
  <c r="I208" i="14"/>
  <c r="F208" i="14"/>
  <c r="L198" i="14"/>
  <c r="I198" i="14"/>
  <c r="F198" i="14"/>
  <c r="L146" i="14"/>
  <c r="I146" i="14"/>
  <c r="F146" i="14"/>
  <c r="L144" i="14"/>
  <c r="I144" i="14"/>
  <c r="F144" i="14"/>
  <c r="F158" i="14"/>
  <c r="F97" i="14"/>
  <c r="F96" i="14" s="1"/>
  <c r="F95" i="14" s="1"/>
  <c r="F94" i="14" s="1"/>
  <c r="F93" i="14" s="1"/>
  <c r="L97" i="14"/>
  <c r="L96" i="14" s="1"/>
  <c r="L95" i="14" s="1"/>
  <c r="L94" i="14" s="1"/>
  <c r="L93" i="14" s="1"/>
  <c r="I97" i="14"/>
  <c r="I96" i="14" s="1"/>
  <c r="I95" i="14" s="1"/>
  <c r="I94" i="14" s="1"/>
  <c r="I93" i="14" s="1"/>
  <c r="L91" i="14"/>
  <c r="I91" i="14"/>
  <c r="F91" i="14"/>
  <c r="L89" i="14"/>
  <c r="I89" i="14"/>
  <c r="F89" i="14"/>
  <c r="L86" i="14"/>
  <c r="I86" i="14"/>
  <c r="F86" i="14"/>
  <c r="F83" i="14"/>
  <c r="L83" i="14"/>
  <c r="I83" i="14"/>
  <c r="L81" i="14"/>
  <c r="I81" i="14"/>
  <c r="F81" i="14"/>
  <c r="L79" i="14"/>
  <c r="I79" i="14"/>
  <c r="F79" i="14"/>
  <c r="L938" i="14" l="1"/>
  <c r="L937" i="14" s="1"/>
  <c r="L936" i="14" s="1"/>
  <c r="L67" i="14"/>
  <c r="L66" i="14" s="1"/>
  <c r="L65" i="14" s="1"/>
  <c r="L64" i="14" s="1"/>
  <c r="I67" i="14"/>
  <c r="I66" i="14" s="1"/>
  <c r="I65" i="14" s="1"/>
  <c r="I64" i="14" s="1"/>
  <c r="F67" i="14"/>
  <c r="F66" i="14" s="1"/>
  <c r="F65" i="14" s="1"/>
  <c r="F64" i="14" s="1"/>
  <c r="L974" i="14" l="1"/>
  <c r="L979" i="14" s="1"/>
  <c r="F974" i="14"/>
  <c r="F979" i="14" s="1"/>
  <c r="I974" i="14"/>
  <c r="I979" i="14" s="1"/>
  <c r="I257" i="14"/>
  <c r="F257" i="14"/>
  <c r="L310" i="14"/>
  <c r="L309" i="14" s="1"/>
  <c r="I310" i="14"/>
  <c r="I309" i="14" s="1"/>
  <c r="F310" i="14"/>
  <c r="F309" i="14" s="1"/>
  <c r="I524" i="14"/>
  <c r="L524" i="14"/>
  <c r="F524" i="14"/>
  <c r="I900" i="14"/>
  <c r="L900" i="14"/>
  <c r="F900" i="14"/>
  <c r="I251" i="14"/>
  <c r="K251" i="14" s="1"/>
  <c r="K250" i="14" s="1"/>
  <c r="K249" i="14" l="1"/>
  <c r="K248" i="14" s="1"/>
  <c r="K247" i="14" s="1"/>
  <c r="K246" i="14" s="1"/>
  <c r="K203" i="14" s="1"/>
  <c r="K57" i="14" s="1"/>
  <c r="F970" i="14"/>
  <c r="F969" i="14" s="1"/>
  <c r="F968" i="14" s="1"/>
  <c r="F966" i="14"/>
  <c r="F952" i="14"/>
  <c r="F951" i="14" s="1"/>
  <c r="F950" i="14" s="1"/>
  <c r="F947" i="14"/>
  <c r="F946" i="14" s="1"/>
  <c r="F945" i="14" s="1"/>
  <c r="F929" i="14"/>
  <c r="F919" i="14"/>
  <c r="F918" i="14" s="1"/>
  <c r="F917" i="14" s="1"/>
  <c r="F916" i="14" s="1"/>
  <c r="F915" i="14" s="1"/>
  <c r="F913" i="14"/>
  <c r="F912" i="14" s="1"/>
  <c r="F911" i="14" s="1"/>
  <c r="F910" i="14" s="1"/>
  <c r="F909" i="14" s="1"/>
  <c r="F905" i="14"/>
  <c r="F904" i="14" s="1"/>
  <c r="F902" i="14"/>
  <c r="F898" i="14"/>
  <c r="F893" i="14"/>
  <c r="F892" i="14" s="1"/>
  <c r="F886" i="14"/>
  <c r="F885" i="14" s="1"/>
  <c r="F884" i="14" s="1"/>
  <c r="F883" i="14" s="1"/>
  <c r="F882" i="14" s="1"/>
  <c r="F881" i="14" s="1"/>
  <c r="F879" i="14"/>
  <c r="F878" i="14" s="1"/>
  <c r="F877" i="14" s="1"/>
  <c r="F876" i="14" s="1"/>
  <c r="F875" i="14" s="1"/>
  <c r="F873" i="14"/>
  <c r="F872" i="14" s="1"/>
  <c r="F871" i="14" s="1"/>
  <c r="F870" i="14" s="1"/>
  <c r="F868" i="14"/>
  <c r="F867" i="14" s="1"/>
  <c r="F866" i="14" s="1"/>
  <c r="F865" i="14" s="1"/>
  <c r="F861" i="14"/>
  <c r="F860" i="14" s="1"/>
  <c r="F859" i="14" s="1"/>
  <c r="F858" i="14" s="1"/>
  <c r="F857" i="14" s="1"/>
  <c r="F856" i="14" s="1"/>
  <c r="F852" i="14"/>
  <c r="F851" i="14" s="1"/>
  <c r="F849" i="14"/>
  <c r="F848" i="14" s="1"/>
  <c r="F846" i="14"/>
  <c r="F845" i="14" s="1"/>
  <c r="F841" i="14"/>
  <c r="F837" i="14"/>
  <c r="F833" i="14"/>
  <c r="F825" i="14"/>
  <c r="F823" i="14"/>
  <c r="F821" i="14"/>
  <c r="F819" i="14"/>
  <c r="F817" i="14"/>
  <c r="F815" i="14"/>
  <c r="F809" i="14"/>
  <c r="F807" i="14"/>
  <c r="F803" i="14"/>
  <c r="F801" i="14"/>
  <c r="F794" i="14"/>
  <c r="F793" i="14" s="1"/>
  <c r="F792" i="14" s="1"/>
  <c r="F790" i="14"/>
  <c r="F784" i="14"/>
  <c r="F783" i="14" s="1"/>
  <c r="F782" i="14" s="1"/>
  <c r="F781" i="14" s="1"/>
  <c r="F780" i="14" s="1"/>
  <c r="F778" i="14"/>
  <c r="F777" i="14" s="1"/>
  <c r="F776" i="14" s="1"/>
  <c r="F772" i="14"/>
  <c r="F771" i="14" s="1"/>
  <c r="F762" i="14"/>
  <c r="F761" i="14" s="1"/>
  <c r="F755" i="14"/>
  <c r="F754" i="14" s="1"/>
  <c r="F753" i="14" s="1"/>
  <c r="F752" i="14" s="1"/>
  <c r="F751" i="14" s="1"/>
  <c r="F747" i="14"/>
  <c r="F746" i="14" s="1"/>
  <c r="F745" i="14" s="1"/>
  <c r="F744" i="14" s="1"/>
  <c r="F743" i="14" s="1"/>
  <c r="F742" i="14" s="1"/>
  <c r="F734" i="14"/>
  <c r="F733" i="14" s="1"/>
  <c r="F732" i="14" s="1"/>
  <c r="F731" i="14" s="1"/>
  <c r="F724" i="14"/>
  <c r="F716" i="14"/>
  <c r="F715" i="14" s="1"/>
  <c r="F712" i="14"/>
  <c r="F711" i="14" s="1"/>
  <c r="F700" i="14"/>
  <c r="F699" i="14" s="1"/>
  <c r="F697" i="14"/>
  <c r="F694" i="14"/>
  <c r="F690" i="14"/>
  <c r="F688" i="14"/>
  <c r="F684" i="14"/>
  <c r="F678" i="14"/>
  <c r="F677" i="14" s="1"/>
  <c r="F676" i="14" s="1"/>
  <c r="F675" i="14" s="1"/>
  <c r="F674" i="14" s="1"/>
  <c r="F672" i="14"/>
  <c r="F667" i="14"/>
  <c r="F666" i="14" s="1"/>
  <c r="F665" i="14" s="1"/>
  <c r="F664" i="14" s="1"/>
  <c r="F661" i="14"/>
  <c r="F660" i="14" s="1"/>
  <c r="F659" i="14" s="1"/>
  <c r="F658" i="14" s="1"/>
  <c r="F651" i="14"/>
  <c r="F643" i="14"/>
  <c r="F640" i="14"/>
  <c r="F639" i="14" s="1"/>
  <c r="F636" i="14"/>
  <c r="F634" i="14"/>
  <c r="F632" i="14"/>
  <c r="F626" i="14"/>
  <c r="F625" i="14" s="1"/>
  <c r="F618" i="14"/>
  <c r="F617" i="14" s="1"/>
  <c r="F615" i="14"/>
  <c r="F614" i="14" s="1"/>
  <c r="F609" i="14"/>
  <c r="F607" i="14"/>
  <c r="F599" i="14"/>
  <c r="F598" i="14" s="1"/>
  <c r="F597" i="14" s="1"/>
  <c r="F596" i="14" s="1"/>
  <c r="F595" i="14" s="1"/>
  <c r="F594" i="14" s="1"/>
  <c r="F590" i="14"/>
  <c r="F589" i="14" s="1"/>
  <c r="F588" i="14" s="1"/>
  <c r="F587" i="14" s="1"/>
  <c r="F586" i="14" s="1"/>
  <c r="F585" i="14" s="1"/>
  <c r="F583" i="14"/>
  <c r="F582" i="14" s="1"/>
  <c r="F581" i="14" s="1"/>
  <c r="F580" i="14" s="1"/>
  <c r="F579" i="14" s="1"/>
  <c r="F578" i="14" s="1"/>
  <c r="F575" i="14"/>
  <c r="F574" i="14" s="1"/>
  <c r="F573" i="14" s="1"/>
  <c r="F572" i="14" s="1"/>
  <c r="F570" i="14"/>
  <c r="F569" i="14" s="1"/>
  <c r="F568" i="14" s="1"/>
  <c r="F566" i="14"/>
  <c r="F565" i="14" s="1"/>
  <c r="F563" i="14"/>
  <c r="F562" i="14" s="1"/>
  <c r="F555" i="14"/>
  <c r="F554" i="14" s="1"/>
  <c r="F553" i="14" s="1"/>
  <c r="F552" i="14" s="1"/>
  <c r="F551" i="14" s="1"/>
  <c r="F546" i="14"/>
  <c r="F545" i="14" s="1"/>
  <c r="F544" i="14" s="1"/>
  <c r="F543" i="14" s="1"/>
  <c r="F542" i="14" s="1"/>
  <c r="F541" i="14" s="1"/>
  <c r="F539" i="14"/>
  <c r="F538" i="14" s="1"/>
  <c r="F537" i="14" s="1"/>
  <c r="F536" i="14" s="1"/>
  <c r="F535" i="14" s="1"/>
  <c r="F534" i="14" s="1"/>
  <c r="F531" i="14"/>
  <c r="F530" i="14" s="1"/>
  <c r="F529" i="14" s="1"/>
  <c r="F528" i="14" s="1"/>
  <c r="F527" i="14" s="1"/>
  <c r="F523" i="14"/>
  <c r="F522" i="14" s="1"/>
  <c r="F521" i="14" s="1"/>
  <c r="F520" i="14" s="1"/>
  <c r="F508" i="14"/>
  <c r="F507" i="14" s="1"/>
  <c r="F506" i="14" s="1"/>
  <c r="F504" i="14"/>
  <c r="F502" i="14"/>
  <c r="F497" i="14"/>
  <c r="F496" i="14" s="1"/>
  <c r="F495" i="14" s="1"/>
  <c r="F493" i="14"/>
  <c r="F491" i="14"/>
  <c r="F486" i="14"/>
  <c r="F485" i="14" s="1"/>
  <c r="F484" i="14" s="1"/>
  <c r="F483" i="14" s="1"/>
  <c r="F472" i="14"/>
  <c r="F471" i="14" s="1"/>
  <c r="F460" i="14"/>
  <c r="F459" i="14" s="1"/>
  <c r="F458" i="14" s="1"/>
  <c r="F457" i="14" s="1"/>
  <c r="F456" i="14" s="1"/>
  <c r="F453" i="14"/>
  <c r="F452" i="14" s="1"/>
  <c r="F451" i="14" s="1"/>
  <c r="F450" i="14" s="1"/>
  <c r="F449" i="14" s="1"/>
  <c r="F447" i="14"/>
  <c r="F440" i="14"/>
  <c r="F439" i="14" s="1"/>
  <c r="F438" i="14" s="1"/>
  <c r="F437" i="14" s="1"/>
  <c r="F436" i="14" s="1"/>
  <c r="F434" i="14"/>
  <c r="F432" i="14"/>
  <c r="F428" i="14"/>
  <c r="F427" i="14" s="1"/>
  <c r="F426" i="14" s="1"/>
  <c r="F423" i="14"/>
  <c r="F422" i="14" s="1"/>
  <c r="F421" i="14" s="1"/>
  <c r="F420" i="14" s="1"/>
  <c r="F417" i="14"/>
  <c r="F416" i="14" s="1"/>
  <c r="F415" i="14" s="1"/>
  <c r="F414" i="14" s="1"/>
  <c r="F413" i="14" s="1"/>
  <c r="F409" i="14"/>
  <c r="F398" i="14"/>
  <c r="F397" i="14" s="1"/>
  <c r="F395" i="14"/>
  <c r="F393" i="14"/>
  <c r="F381" i="14"/>
  <c r="F380" i="14" s="1"/>
  <c r="F379" i="14" s="1"/>
  <c r="F377" i="14"/>
  <c r="F376" i="14" s="1"/>
  <c r="F375" i="14" s="1"/>
  <c r="F366" i="14"/>
  <c r="F365" i="14" s="1"/>
  <c r="F364" i="14" s="1"/>
  <c r="F362" i="14"/>
  <c r="F361" i="14" s="1"/>
  <c r="F360" i="14" s="1"/>
  <c r="F358" i="14"/>
  <c r="F357" i="14" s="1"/>
  <c r="F353" i="14"/>
  <c r="F352" i="14" s="1"/>
  <c r="F346" i="14"/>
  <c r="F345" i="14" s="1"/>
  <c r="F337" i="14"/>
  <c r="F333" i="14"/>
  <c r="F331" i="14"/>
  <c r="F328" i="14"/>
  <c r="F326" i="14"/>
  <c r="F323" i="14"/>
  <c r="F321" i="14"/>
  <c r="F316" i="14"/>
  <c r="F315" i="14" s="1"/>
  <c r="F314" i="14" s="1"/>
  <c r="F313" i="14" s="1"/>
  <c r="F306" i="14"/>
  <c r="F305" i="14" s="1"/>
  <c r="F304" i="14" s="1"/>
  <c r="F298" i="14"/>
  <c r="F290" i="14"/>
  <c r="F279" i="14"/>
  <c r="F278" i="14" s="1"/>
  <c r="F277" i="14" s="1"/>
  <c r="F276" i="14" s="1"/>
  <c r="F274" i="14"/>
  <c r="F266" i="14"/>
  <c r="F265" i="14" s="1"/>
  <c r="F264" i="14" s="1"/>
  <c r="F259" i="14"/>
  <c r="F256" i="14" s="1"/>
  <c r="F250" i="14"/>
  <c r="F249" i="14" s="1"/>
  <c r="F243" i="14"/>
  <c r="F242" i="14" s="1"/>
  <c r="F241" i="14" s="1"/>
  <c r="F240" i="14" s="1"/>
  <c r="F239" i="14" s="1"/>
  <c r="F237" i="14"/>
  <c r="F236" i="14" s="1"/>
  <c r="F235" i="14" s="1"/>
  <c r="F233" i="14"/>
  <c r="F232" i="14" s="1"/>
  <c r="F231" i="14" s="1"/>
  <c r="F227" i="14"/>
  <c r="F226" i="14" s="1"/>
  <c r="F225" i="14" s="1"/>
  <c r="F224" i="14" s="1"/>
  <c r="F222" i="14"/>
  <c r="F221" i="14" s="1"/>
  <c r="F219" i="14"/>
  <c r="F218" i="14" s="1"/>
  <c r="F212" i="14"/>
  <c r="F201" i="14"/>
  <c r="F200" i="14" s="1"/>
  <c r="F196" i="14"/>
  <c r="F194" i="14"/>
  <c r="F192" i="14"/>
  <c r="F184" i="14"/>
  <c r="F183" i="14" s="1"/>
  <c r="F182" i="14" s="1"/>
  <c r="F180" i="14"/>
  <c r="F177" i="14"/>
  <c r="F169" i="14"/>
  <c r="F168" i="14" s="1"/>
  <c r="F167" i="14" s="1"/>
  <c r="F165" i="14"/>
  <c r="F164" i="14" s="1"/>
  <c r="F163" i="14" s="1"/>
  <c r="F156" i="14"/>
  <c r="F155" i="14" s="1"/>
  <c r="F153" i="14"/>
  <c r="F151" i="14"/>
  <c r="F149" i="14"/>
  <c r="F142" i="14"/>
  <c r="F140" i="14"/>
  <c r="F138" i="14"/>
  <c r="F133" i="14"/>
  <c r="F132" i="14" s="1"/>
  <c r="F131" i="14" s="1"/>
  <c r="F128" i="14"/>
  <c r="F127" i="14" s="1"/>
  <c r="F126" i="14" s="1"/>
  <c r="F122" i="14"/>
  <c r="F119" i="14"/>
  <c r="F114" i="14"/>
  <c r="F113" i="14" s="1"/>
  <c r="F111" i="14"/>
  <c r="F110" i="14" s="1"/>
  <c r="F105" i="14"/>
  <c r="F104" i="14" s="1"/>
  <c r="F103" i="14" s="1"/>
  <c r="F101" i="14"/>
  <c r="F100" i="14" s="1"/>
  <c r="F99" i="14" s="1"/>
  <c r="F77" i="14"/>
  <c r="F72" i="14"/>
  <c r="F61" i="14"/>
  <c r="F60" i="14" s="1"/>
  <c r="F59" i="14" s="1"/>
  <c r="F54" i="14"/>
  <c r="F52" i="14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F973" i="14" l="1"/>
  <c r="F977" i="14" s="1"/>
  <c r="F330" i="14"/>
  <c r="F671" i="14"/>
  <c r="F670" i="14" s="1"/>
  <c r="F669" i="14" s="1"/>
  <c r="F663" i="14" s="1"/>
  <c r="F285" i="14"/>
  <c r="F284" i="14" s="1"/>
  <c r="F965" i="14"/>
  <c r="F964" i="14" s="1"/>
  <c r="F963" i="14" s="1"/>
  <c r="F962" i="14" s="1"/>
  <c r="F961" i="14" s="1"/>
  <c r="F118" i="14"/>
  <c r="F117" i="14" s="1"/>
  <c r="F116" i="14" s="1"/>
  <c r="F271" i="14"/>
  <c r="F270" i="14" s="1"/>
  <c r="F269" i="14" s="1"/>
  <c r="F268" i="14" s="1"/>
  <c r="F928" i="14"/>
  <c r="F927" i="14" s="1"/>
  <c r="F926" i="14" s="1"/>
  <c r="F925" i="14" s="1"/>
  <c r="F806" i="14"/>
  <c r="F805" i="14" s="1"/>
  <c r="F723" i="14"/>
  <c r="F722" i="14" s="1"/>
  <c r="F721" i="14" s="1"/>
  <c r="F720" i="14" s="1"/>
  <c r="F719" i="14" s="1"/>
  <c r="F642" i="14"/>
  <c r="F638" i="14" s="1"/>
  <c r="F606" i="14"/>
  <c r="F605" i="14" s="1"/>
  <c r="F470" i="14"/>
  <c r="F408" i="14"/>
  <c r="F207" i="14"/>
  <c r="F206" i="14" s="1"/>
  <c r="F205" i="14" s="1"/>
  <c r="F137" i="14"/>
  <c r="F71" i="14"/>
  <c r="F70" i="14" s="1"/>
  <c r="F69" i="14" s="1"/>
  <c r="F63" i="14" s="1"/>
  <c r="F191" i="14"/>
  <c r="F190" i="14" s="1"/>
  <c r="F189" i="14" s="1"/>
  <c r="F188" i="14" s="1"/>
  <c r="F320" i="14"/>
  <c r="F444" i="14"/>
  <c r="F443" i="14" s="1"/>
  <c r="F442" i="14" s="1"/>
  <c r="F446" i="14"/>
  <c r="F445" i="14" s="1"/>
  <c r="F631" i="14"/>
  <c r="F630" i="14" s="1"/>
  <c r="F760" i="14"/>
  <c r="F759" i="14" s="1"/>
  <c r="F758" i="14" s="1"/>
  <c r="F944" i="14"/>
  <c r="F830" i="14"/>
  <c r="F829" i="14" s="1"/>
  <c r="F789" i="14"/>
  <c r="F788" i="14" s="1"/>
  <c r="F787" i="14" s="1"/>
  <c r="F786" i="14" s="1"/>
  <c r="F800" i="14"/>
  <c r="F799" i="14" s="1"/>
  <c r="F836" i="14"/>
  <c r="F835" i="14" s="1"/>
  <c r="F710" i="14"/>
  <c r="F709" i="14" s="1"/>
  <c r="F891" i="14"/>
  <c r="F890" i="14" s="1"/>
  <c r="F16" i="14"/>
  <c r="F15" i="14" s="1"/>
  <c r="F14" i="14" s="1"/>
  <c r="F13" i="14" s="1"/>
  <c r="F490" i="14"/>
  <c r="F489" i="14" s="1"/>
  <c r="F488" i="14" s="1"/>
  <c r="F431" i="14"/>
  <c r="F897" i="14"/>
  <c r="F864" i="14"/>
  <c r="F863" i="14" s="1"/>
  <c r="F624" i="14"/>
  <c r="F623" i="14" s="1"/>
  <c r="F325" i="14"/>
  <c r="F392" i="14"/>
  <c r="F391" i="14" s="1"/>
  <c r="F390" i="14" s="1"/>
  <c r="F389" i="14" s="1"/>
  <c r="F388" i="14" s="1"/>
  <c r="F248" i="14"/>
  <c r="F501" i="14"/>
  <c r="F500" i="14" s="1"/>
  <c r="F499" i="14" s="1"/>
  <c r="F814" i="14"/>
  <c r="F813" i="14" s="1"/>
  <c r="F51" i="14"/>
  <c r="F50" i="14" s="1"/>
  <c r="F49" i="14" s="1"/>
  <c r="F148" i="14"/>
  <c r="F176" i="14"/>
  <c r="F175" i="14" s="1"/>
  <c r="F174" i="14" s="1"/>
  <c r="F173" i="14" s="1"/>
  <c r="F162" i="14"/>
  <c r="F161" i="14" s="1"/>
  <c r="F230" i="14"/>
  <c r="F229" i="14" s="1"/>
  <c r="F613" i="14"/>
  <c r="F561" i="14"/>
  <c r="F560" i="14" s="1"/>
  <c r="F559" i="14" s="1"/>
  <c r="F550" i="14" s="1"/>
  <c r="F549" i="14" s="1"/>
  <c r="F374" i="14"/>
  <c r="F37" i="14"/>
  <c r="F36" i="14" s="1"/>
  <c r="F35" i="14" s="1"/>
  <c r="F693" i="14"/>
  <c r="F692" i="14" s="1"/>
  <c r="F844" i="14"/>
  <c r="F843" i="14" s="1"/>
  <c r="F770" i="14"/>
  <c r="F769" i="14" s="1"/>
  <c r="F768" i="14" s="1"/>
  <c r="F683" i="14"/>
  <c r="F682" i="14" s="1"/>
  <c r="F519" i="14"/>
  <c r="F217" i="14"/>
  <c r="F216" i="14" s="1"/>
  <c r="F109" i="14"/>
  <c r="F108" i="14" s="1"/>
  <c r="F368" i="14" l="1"/>
  <c r="F403" i="14"/>
  <c r="F402" i="14" s="1"/>
  <c r="F401" i="14" s="1"/>
  <c r="F469" i="14"/>
  <c r="F468" i="14" s="1"/>
  <c r="F283" i="14"/>
  <c r="F282" i="14" s="1"/>
  <c r="F935" i="14"/>
  <c r="F924" i="14" s="1"/>
  <c r="F204" i="14"/>
  <c r="F430" i="14"/>
  <c r="F425" i="14" s="1"/>
  <c r="F896" i="14"/>
  <c r="F895" i="14" s="1"/>
  <c r="F889" i="14" s="1"/>
  <c r="F888" i="14" s="1"/>
  <c r="F855" i="14" s="1"/>
  <c r="F303" i="14"/>
  <c r="F302" i="14" s="1"/>
  <c r="F828" i="14"/>
  <c r="F827" i="14" s="1"/>
  <c r="F482" i="14"/>
  <c r="F604" i="14"/>
  <c r="F603" i="14" s="1"/>
  <c r="F629" i="14"/>
  <c r="F628" i="14" s="1"/>
  <c r="F136" i="14"/>
  <c r="F130" i="14" s="1"/>
  <c r="F247" i="14"/>
  <c r="F681" i="14"/>
  <c r="F680" i="14" s="1"/>
  <c r="F34" i="14"/>
  <c r="F319" i="14"/>
  <c r="F318" i="14" s="1"/>
  <c r="F312" i="14" s="1"/>
  <c r="F160" i="14"/>
  <c r="F518" i="14"/>
  <c r="F767" i="14"/>
  <c r="F798" i="14"/>
  <c r="F797" i="14" s="1"/>
  <c r="F455" i="14" l="1"/>
  <c r="F281" i="14"/>
  <c r="F107" i="14"/>
  <c r="F246" i="14"/>
  <c r="F203" i="14" s="1"/>
  <c r="F923" i="14"/>
  <c r="F419" i="14"/>
  <c r="F400" i="14" s="1"/>
  <c r="F602" i="14"/>
  <c r="F593" i="14" s="1"/>
  <c r="F796" i="14"/>
  <c r="F750" i="14" s="1"/>
  <c r="F58" i="14" l="1"/>
  <c r="F57" i="14" l="1"/>
  <c r="F972" i="14" s="1"/>
  <c r="I960" i="14"/>
  <c r="K960" i="14" s="1"/>
  <c r="K959" i="14" l="1"/>
  <c r="K973" i="14" s="1"/>
  <c r="I353" i="14"/>
  <c r="I352" i="14" s="1"/>
  <c r="L258" i="14"/>
  <c r="L957" i="14"/>
  <c r="I19" i="14"/>
  <c r="I22" i="14"/>
  <c r="I26" i="14"/>
  <c r="I25" i="14" s="1"/>
  <c r="I24" i="14" s="1"/>
  <c r="I31" i="14"/>
  <c r="I30" i="14" s="1"/>
  <c r="I29" i="14" s="1"/>
  <c r="I28" i="14" s="1"/>
  <c r="I38" i="14"/>
  <c r="I41" i="14"/>
  <c r="I43" i="14"/>
  <c r="I47" i="14"/>
  <c r="I46" i="14" s="1"/>
  <c r="I45" i="14" s="1"/>
  <c r="I52" i="14"/>
  <c r="I54" i="14"/>
  <c r="I61" i="14"/>
  <c r="I60" i="14" s="1"/>
  <c r="I59" i="14" s="1"/>
  <c r="I72" i="14"/>
  <c r="I77" i="14"/>
  <c r="I101" i="14"/>
  <c r="I100" i="14" s="1"/>
  <c r="I99" i="14" s="1"/>
  <c r="I105" i="14"/>
  <c r="I104" i="14" s="1"/>
  <c r="I103" i="14" s="1"/>
  <c r="I111" i="14"/>
  <c r="I110" i="14" s="1"/>
  <c r="I114" i="14"/>
  <c r="I113" i="14" s="1"/>
  <c r="I119" i="14"/>
  <c r="I122" i="14"/>
  <c r="I128" i="14"/>
  <c r="I127" i="14" s="1"/>
  <c r="I126" i="14" s="1"/>
  <c r="I133" i="14"/>
  <c r="I132" i="14" s="1"/>
  <c r="I131" i="14" s="1"/>
  <c r="I138" i="14"/>
  <c r="I140" i="14"/>
  <c r="I142" i="14"/>
  <c r="I149" i="14"/>
  <c r="I151" i="14"/>
  <c r="I153" i="14"/>
  <c r="I165" i="14"/>
  <c r="I164" i="14" s="1"/>
  <c r="I163" i="14" s="1"/>
  <c r="I169" i="14"/>
  <c r="I168" i="14" s="1"/>
  <c r="I167" i="14" s="1"/>
  <c r="I177" i="14"/>
  <c r="I184" i="14"/>
  <c r="I183" i="14" s="1"/>
  <c r="I182" i="14" s="1"/>
  <c r="I192" i="14"/>
  <c r="I194" i="14"/>
  <c r="I196" i="14"/>
  <c r="I201" i="14"/>
  <c r="I200" i="14" s="1"/>
  <c r="I219" i="14"/>
  <c r="I218" i="14" s="1"/>
  <c r="I222" i="14"/>
  <c r="I221" i="14" s="1"/>
  <c r="I227" i="14"/>
  <c r="I226" i="14" s="1"/>
  <c r="I225" i="14" s="1"/>
  <c r="I224" i="14" s="1"/>
  <c r="I233" i="14"/>
  <c r="I232" i="14" s="1"/>
  <c r="I231" i="14" s="1"/>
  <c r="I237" i="14"/>
  <c r="I243" i="14"/>
  <c r="I242" i="14" s="1"/>
  <c r="I241" i="14" s="1"/>
  <c r="I240" i="14" s="1"/>
  <c r="I239" i="14" s="1"/>
  <c r="I250" i="14"/>
  <c r="I249" i="14" s="1"/>
  <c r="I259" i="14"/>
  <c r="I256" i="14" s="1"/>
  <c r="I266" i="14"/>
  <c r="I265" i="14" s="1"/>
  <c r="I264" i="14" s="1"/>
  <c r="I274" i="14"/>
  <c r="I279" i="14"/>
  <c r="I278" i="14" s="1"/>
  <c r="I277" i="14" s="1"/>
  <c r="I276" i="14" s="1"/>
  <c r="I290" i="14"/>
  <c r="I306" i="14"/>
  <c r="I305" i="14" s="1"/>
  <c r="I304" i="14" s="1"/>
  <c r="I316" i="14"/>
  <c r="I315" i="14" s="1"/>
  <c r="I314" i="14" s="1"/>
  <c r="I313" i="14" s="1"/>
  <c r="I321" i="14"/>
  <c r="I323" i="14"/>
  <c r="L19" i="14"/>
  <c r="L22" i="14"/>
  <c r="L26" i="14"/>
  <c r="L25" i="14" s="1"/>
  <c r="L24" i="14" s="1"/>
  <c r="L31" i="14"/>
  <c r="L30" i="14" s="1"/>
  <c r="L29" i="14" s="1"/>
  <c r="L28" i="14" s="1"/>
  <c r="L38" i="14"/>
  <c r="L41" i="14"/>
  <c r="L43" i="14"/>
  <c r="L47" i="14"/>
  <c r="L46" i="14" s="1"/>
  <c r="L45" i="14" s="1"/>
  <c r="L52" i="14"/>
  <c r="L54" i="14"/>
  <c r="L61" i="14"/>
  <c r="L60" i="14" s="1"/>
  <c r="L59" i="14" s="1"/>
  <c r="L72" i="14"/>
  <c r="L77" i="14"/>
  <c r="L101" i="14"/>
  <c r="L100" i="14" s="1"/>
  <c r="L99" i="14" s="1"/>
  <c r="L105" i="14"/>
  <c r="L104" i="14" s="1"/>
  <c r="L103" i="14" s="1"/>
  <c r="L111" i="14"/>
  <c r="L110" i="14" s="1"/>
  <c r="L114" i="14"/>
  <c r="L113" i="14" s="1"/>
  <c r="L119" i="14"/>
  <c r="L122" i="14"/>
  <c r="L128" i="14"/>
  <c r="L127" i="14" s="1"/>
  <c r="L126" i="14" s="1"/>
  <c r="L133" i="14"/>
  <c r="L132" i="14" s="1"/>
  <c r="L131" i="14" s="1"/>
  <c r="L138" i="14"/>
  <c r="L140" i="14"/>
  <c r="L142" i="14"/>
  <c r="L149" i="14"/>
  <c r="L151" i="14"/>
  <c r="L153" i="14"/>
  <c r="L165" i="14"/>
  <c r="L164" i="14" s="1"/>
  <c r="L163" i="14" s="1"/>
  <c r="L169" i="14"/>
  <c r="L168" i="14" s="1"/>
  <c r="L167" i="14" s="1"/>
  <c r="L177" i="14"/>
  <c r="L184" i="14"/>
  <c r="L183" i="14" s="1"/>
  <c r="L182" i="14" s="1"/>
  <c r="L192" i="14"/>
  <c r="L194" i="14"/>
  <c r="L196" i="14"/>
  <c r="L201" i="14"/>
  <c r="L200" i="14" s="1"/>
  <c r="L219" i="14"/>
  <c r="L218" i="14" s="1"/>
  <c r="L222" i="14"/>
  <c r="L221" i="14" s="1"/>
  <c r="L227" i="14"/>
  <c r="L226" i="14" s="1"/>
  <c r="L225" i="14" s="1"/>
  <c r="L224" i="14" s="1"/>
  <c r="L233" i="14"/>
  <c r="L232" i="14" s="1"/>
  <c r="L231" i="14" s="1"/>
  <c r="L237" i="14"/>
  <c r="L243" i="14"/>
  <c r="L242" i="14" s="1"/>
  <c r="L241" i="14" s="1"/>
  <c r="L240" i="14" s="1"/>
  <c r="L239" i="14" s="1"/>
  <c r="L250" i="14"/>
  <c r="L249" i="14" s="1"/>
  <c r="L259" i="14"/>
  <c r="L266" i="14"/>
  <c r="L265" i="14" s="1"/>
  <c r="L264" i="14" s="1"/>
  <c r="L274" i="14"/>
  <c r="L279" i="14"/>
  <c r="L278" i="14" s="1"/>
  <c r="L277" i="14" s="1"/>
  <c r="L276" i="14" s="1"/>
  <c r="L290" i="14"/>
  <c r="L306" i="14"/>
  <c r="L305" i="14" s="1"/>
  <c r="L304" i="14" s="1"/>
  <c r="L316" i="14"/>
  <c r="L315" i="14" s="1"/>
  <c r="L314" i="14" s="1"/>
  <c r="L313" i="14" s="1"/>
  <c r="L321" i="14"/>
  <c r="L323" i="14"/>
  <c r="L970" i="14"/>
  <c r="L969" i="14" s="1"/>
  <c r="L968" i="14" s="1"/>
  <c r="L966" i="14"/>
  <c r="L959" i="14"/>
  <c r="I913" i="14"/>
  <c r="I912" i="14" s="1"/>
  <c r="I911" i="14" s="1"/>
  <c r="I910" i="14" s="1"/>
  <c r="I909" i="14" s="1"/>
  <c r="L905" i="14"/>
  <c r="L904" i="14" s="1"/>
  <c r="L902" i="14"/>
  <c r="L898" i="14"/>
  <c r="L893" i="14"/>
  <c r="L892" i="14" s="1"/>
  <c r="L886" i="14"/>
  <c r="L885" i="14" s="1"/>
  <c r="L884" i="14" s="1"/>
  <c r="L883" i="14" s="1"/>
  <c r="L882" i="14" s="1"/>
  <c r="L881" i="14" s="1"/>
  <c r="L879" i="14"/>
  <c r="L878" i="14" s="1"/>
  <c r="L877" i="14" s="1"/>
  <c r="L876" i="14" s="1"/>
  <c r="L875" i="14" s="1"/>
  <c r="L873" i="14"/>
  <c r="L872" i="14" s="1"/>
  <c r="L871" i="14" s="1"/>
  <c r="L870" i="14" s="1"/>
  <c r="I868" i="14"/>
  <c r="I867" i="14" s="1"/>
  <c r="I866" i="14" s="1"/>
  <c r="I865" i="14" s="1"/>
  <c r="L861" i="14"/>
  <c r="L860" i="14" s="1"/>
  <c r="L859" i="14" s="1"/>
  <c r="L858" i="14" s="1"/>
  <c r="L857" i="14" s="1"/>
  <c r="L856" i="14" s="1"/>
  <c r="L852" i="14"/>
  <c r="L851" i="14" s="1"/>
  <c r="I849" i="14"/>
  <c r="I848" i="14" s="1"/>
  <c r="L846" i="14"/>
  <c r="L845" i="14" s="1"/>
  <c r="L837" i="14"/>
  <c r="I833" i="14"/>
  <c r="L823" i="14"/>
  <c r="L821" i="14"/>
  <c r="I819" i="14"/>
  <c r="L817" i="14"/>
  <c r="L815" i="14"/>
  <c r="I809" i="14"/>
  <c r="L807" i="14"/>
  <c r="L803" i="14"/>
  <c r="L801" i="14"/>
  <c r="I794" i="14"/>
  <c r="I793" i="14" s="1"/>
  <c r="I792" i="14" s="1"/>
  <c r="L790" i="14"/>
  <c r="L789" i="14" s="1"/>
  <c r="L784" i="14"/>
  <c r="L783" i="14" s="1"/>
  <c r="L782" i="14" s="1"/>
  <c r="L781" i="14" s="1"/>
  <c r="L780" i="14" s="1"/>
  <c r="I778" i="14"/>
  <c r="I777" i="14" s="1"/>
  <c r="I776" i="14" s="1"/>
  <c r="L772" i="14"/>
  <c r="L771" i="14" s="1"/>
  <c r="L762" i="14"/>
  <c r="L761" i="14" s="1"/>
  <c r="L755" i="14"/>
  <c r="L754" i="14" s="1"/>
  <c r="L753" i="14" s="1"/>
  <c r="L752" i="14" s="1"/>
  <c r="L751" i="14" s="1"/>
  <c r="L747" i="14"/>
  <c r="L746" i="14" s="1"/>
  <c r="L745" i="14" s="1"/>
  <c r="L744" i="14" s="1"/>
  <c r="L743" i="14" s="1"/>
  <c r="L742" i="14" s="1"/>
  <c r="L734" i="14"/>
  <c r="L733" i="14" s="1"/>
  <c r="L732" i="14" s="1"/>
  <c r="L731" i="14" s="1"/>
  <c r="L716" i="14"/>
  <c r="L715" i="14" s="1"/>
  <c r="L712" i="14"/>
  <c r="L711" i="14" s="1"/>
  <c r="L700" i="14"/>
  <c r="L699" i="14" s="1"/>
  <c r="L697" i="14"/>
  <c r="L694" i="14"/>
  <c r="L690" i="14"/>
  <c r="I688" i="14"/>
  <c r="L678" i="14"/>
  <c r="L677" i="14" s="1"/>
  <c r="L676" i="14" s="1"/>
  <c r="L675" i="14" s="1"/>
  <c r="L674" i="14" s="1"/>
  <c r="L672" i="14"/>
  <c r="L671" i="14" s="1"/>
  <c r="I667" i="14"/>
  <c r="I666" i="14" s="1"/>
  <c r="I665" i="14" s="1"/>
  <c r="I664" i="14" s="1"/>
  <c r="L661" i="14"/>
  <c r="L660" i="14" s="1"/>
  <c r="L659" i="14" s="1"/>
  <c r="L658" i="14" s="1"/>
  <c r="I651" i="14"/>
  <c r="L643" i="14"/>
  <c r="L640" i="14"/>
  <c r="L639" i="14" s="1"/>
  <c r="L634" i="14"/>
  <c r="L632" i="14"/>
  <c r="L626" i="14"/>
  <c r="L625" i="14" s="1"/>
  <c r="L618" i="14"/>
  <c r="L617" i="14" s="1"/>
  <c r="L615" i="14"/>
  <c r="L614" i="14" s="1"/>
  <c r="L609" i="14"/>
  <c r="I599" i="14"/>
  <c r="I598" i="14" s="1"/>
  <c r="I597" i="14" s="1"/>
  <c r="I596" i="14" s="1"/>
  <c r="I595" i="14" s="1"/>
  <c r="I594" i="14" s="1"/>
  <c r="L590" i="14"/>
  <c r="L589" i="14" s="1"/>
  <c r="L588" i="14" s="1"/>
  <c r="L587" i="14" s="1"/>
  <c r="L586" i="14" s="1"/>
  <c r="L585" i="14" s="1"/>
  <c r="I583" i="14"/>
  <c r="I582" i="14" s="1"/>
  <c r="I581" i="14" s="1"/>
  <c r="I580" i="14" s="1"/>
  <c r="I579" i="14" s="1"/>
  <c r="I578" i="14" s="1"/>
  <c r="L570" i="14"/>
  <c r="L569" i="14" s="1"/>
  <c r="L568" i="14" s="1"/>
  <c r="I566" i="14"/>
  <c r="I565" i="14" s="1"/>
  <c r="L563" i="14"/>
  <c r="L562" i="14" s="1"/>
  <c r="L555" i="14"/>
  <c r="L554" i="14" s="1"/>
  <c r="L553" i="14" s="1"/>
  <c r="L552" i="14" s="1"/>
  <c r="L551" i="14" s="1"/>
  <c r="L546" i="14"/>
  <c r="L545" i="14" s="1"/>
  <c r="L544" i="14" s="1"/>
  <c r="L543" i="14" s="1"/>
  <c r="L542" i="14" s="1"/>
  <c r="L541" i="14" s="1"/>
  <c r="L539" i="14"/>
  <c r="L538" i="14" s="1"/>
  <c r="L537" i="14" s="1"/>
  <c r="L536" i="14" s="1"/>
  <c r="L535" i="14" s="1"/>
  <c r="L534" i="14" s="1"/>
  <c r="L523" i="14"/>
  <c r="L522" i="14" s="1"/>
  <c r="L521" i="14" s="1"/>
  <c r="L520" i="14" s="1"/>
  <c r="I508" i="14"/>
  <c r="I507" i="14" s="1"/>
  <c r="I506" i="14" s="1"/>
  <c r="L504" i="14"/>
  <c r="L502" i="14"/>
  <c r="L497" i="14"/>
  <c r="L496" i="14" s="1"/>
  <c r="L495" i="14" s="1"/>
  <c r="I491" i="14"/>
  <c r="L486" i="14"/>
  <c r="L485" i="14" s="1"/>
  <c r="L484" i="14" s="1"/>
  <c r="L483" i="14" s="1"/>
  <c r="L472" i="14"/>
  <c r="L471" i="14" s="1"/>
  <c r="L460" i="14"/>
  <c r="L459" i="14" s="1"/>
  <c r="L458" i="14" s="1"/>
  <c r="L457" i="14" s="1"/>
  <c r="L456" i="14" s="1"/>
  <c r="L453" i="14"/>
  <c r="L452" i="14" s="1"/>
  <c r="L451" i="14" s="1"/>
  <c r="L450" i="14" s="1"/>
  <c r="L449" i="14" s="1"/>
  <c r="L442" i="14" s="1"/>
  <c r="L440" i="14"/>
  <c r="L439" i="14" s="1"/>
  <c r="L438" i="14" s="1"/>
  <c r="L437" i="14" s="1"/>
  <c r="L436" i="14" s="1"/>
  <c r="L434" i="14"/>
  <c r="L432" i="14"/>
  <c r="L428" i="14"/>
  <c r="L427" i="14" s="1"/>
  <c r="L426" i="14" s="1"/>
  <c r="L423" i="14"/>
  <c r="L422" i="14" s="1"/>
  <c r="L421" i="14" s="1"/>
  <c r="L420" i="14" s="1"/>
  <c r="L398" i="14"/>
  <c r="L397" i="14" s="1"/>
  <c r="L395" i="14"/>
  <c r="I393" i="14"/>
  <c r="L381" i="14"/>
  <c r="L380" i="14" s="1"/>
  <c r="L379" i="14" s="1"/>
  <c r="L377" i="14"/>
  <c r="L376" i="14" s="1"/>
  <c r="L375" i="14" s="1"/>
  <c r="I366" i="14"/>
  <c r="I365" i="14" s="1"/>
  <c r="I364" i="14" s="1"/>
  <c r="L362" i="14"/>
  <c r="L361" i="14" s="1"/>
  <c r="L360" i="14" s="1"/>
  <c r="L358" i="14"/>
  <c r="L357" i="14" s="1"/>
  <c r="L353" i="14"/>
  <c r="L352" i="14" s="1"/>
  <c r="L333" i="14"/>
  <c r="L330" i="14" s="1"/>
  <c r="I328" i="14"/>
  <c r="L326" i="14"/>
  <c r="I17" i="14"/>
  <c r="I970" i="14"/>
  <c r="I969" i="14" s="1"/>
  <c r="I968" i="14" s="1"/>
  <c r="I966" i="14"/>
  <c r="I959" i="14"/>
  <c r="I952" i="14"/>
  <c r="I951" i="14" s="1"/>
  <c r="I950" i="14" s="1"/>
  <c r="I902" i="14"/>
  <c r="I898" i="14"/>
  <c r="I893" i="14"/>
  <c r="I892" i="14" s="1"/>
  <c r="I886" i="14"/>
  <c r="I885" i="14" s="1"/>
  <c r="I884" i="14" s="1"/>
  <c r="I883" i="14" s="1"/>
  <c r="I882" i="14" s="1"/>
  <c r="I881" i="14" s="1"/>
  <c r="I879" i="14"/>
  <c r="I878" i="14" s="1"/>
  <c r="I877" i="14" s="1"/>
  <c r="I876" i="14" s="1"/>
  <c r="I875" i="14" s="1"/>
  <c r="I873" i="14"/>
  <c r="I872" i="14" s="1"/>
  <c r="I871" i="14" s="1"/>
  <c r="I870" i="14" s="1"/>
  <c r="I861" i="14"/>
  <c r="I860" i="14" s="1"/>
  <c r="I859" i="14" s="1"/>
  <c r="I858" i="14" s="1"/>
  <c r="I857" i="14" s="1"/>
  <c r="I856" i="14" s="1"/>
  <c r="I852" i="14"/>
  <c r="I851" i="14" s="1"/>
  <c r="I846" i="14"/>
  <c r="I845" i="14" s="1"/>
  <c r="I841" i="14"/>
  <c r="I823" i="14"/>
  <c r="I821" i="14"/>
  <c r="I815" i="14"/>
  <c r="I807" i="14"/>
  <c r="I803" i="14"/>
  <c r="I801" i="14"/>
  <c r="I790" i="14"/>
  <c r="I789" i="14" s="1"/>
  <c r="I784" i="14"/>
  <c r="I783" i="14" s="1"/>
  <c r="I782" i="14" s="1"/>
  <c r="I781" i="14" s="1"/>
  <c r="I780" i="14" s="1"/>
  <c r="I755" i="14"/>
  <c r="I754" i="14" s="1"/>
  <c r="I753" i="14" s="1"/>
  <c r="I752" i="14" s="1"/>
  <c r="I751" i="14" s="1"/>
  <c r="I747" i="14"/>
  <c r="I746" i="14" s="1"/>
  <c r="I745" i="14" s="1"/>
  <c r="I744" i="14" s="1"/>
  <c r="I743" i="14" s="1"/>
  <c r="I742" i="14" s="1"/>
  <c r="I734" i="14"/>
  <c r="I733" i="14" s="1"/>
  <c r="I732" i="14" s="1"/>
  <c r="I731" i="14" s="1"/>
  <c r="I712" i="14"/>
  <c r="I711" i="14" s="1"/>
  <c r="I700" i="14"/>
  <c r="I699" i="14" s="1"/>
  <c r="I697" i="14"/>
  <c r="I690" i="14"/>
  <c r="I678" i="14"/>
  <c r="I677" i="14" s="1"/>
  <c r="I676" i="14" s="1"/>
  <c r="I675" i="14" s="1"/>
  <c r="I674" i="14" s="1"/>
  <c r="I672" i="14"/>
  <c r="I671" i="14" s="1"/>
  <c r="I661" i="14"/>
  <c r="I660" i="14" s="1"/>
  <c r="I659" i="14" s="1"/>
  <c r="I658" i="14" s="1"/>
  <c r="I643" i="14"/>
  <c r="I634" i="14"/>
  <c r="I632" i="14"/>
  <c r="I626" i="14"/>
  <c r="I625" i="14" s="1"/>
  <c r="I618" i="14"/>
  <c r="I617" i="14" s="1"/>
  <c r="I615" i="14"/>
  <c r="I614" i="14" s="1"/>
  <c r="I609" i="14"/>
  <c r="I590" i="14"/>
  <c r="I589" i="14" s="1"/>
  <c r="I588" i="14" s="1"/>
  <c r="I587" i="14" s="1"/>
  <c r="I586" i="14" s="1"/>
  <c r="I585" i="14" s="1"/>
  <c r="I570" i="14"/>
  <c r="I569" i="14" s="1"/>
  <c r="I568" i="14" s="1"/>
  <c r="I563" i="14"/>
  <c r="I562" i="14" s="1"/>
  <c r="I546" i="14"/>
  <c r="I545" i="14" s="1"/>
  <c r="I544" i="14" s="1"/>
  <c r="I543" i="14" s="1"/>
  <c r="I542" i="14" s="1"/>
  <c r="I541" i="14" s="1"/>
  <c r="I539" i="14"/>
  <c r="I538" i="14" s="1"/>
  <c r="I537" i="14" s="1"/>
  <c r="I536" i="14" s="1"/>
  <c r="I535" i="14" s="1"/>
  <c r="I534" i="14" s="1"/>
  <c r="I504" i="14"/>
  <c r="I502" i="14"/>
  <c r="I497" i="14"/>
  <c r="I496" i="14" s="1"/>
  <c r="I495" i="14" s="1"/>
  <c r="I486" i="14"/>
  <c r="I485" i="14" s="1"/>
  <c r="I484" i="14" s="1"/>
  <c r="I483" i="14" s="1"/>
  <c r="I472" i="14"/>
  <c r="I471" i="14" s="1"/>
  <c r="I460" i="14"/>
  <c r="I459" i="14" s="1"/>
  <c r="I458" i="14" s="1"/>
  <c r="I457" i="14" s="1"/>
  <c r="I456" i="14" s="1"/>
  <c r="I453" i="14"/>
  <c r="I452" i="14" s="1"/>
  <c r="I451" i="14" s="1"/>
  <c r="I450" i="14" s="1"/>
  <c r="I449" i="14" s="1"/>
  <c r="I442" i="14" s="1"/>
  <c r="I440" i="14"/>
  <c r="I439" i="14" s="1"/>
  <c r="I438" i="14" s="1"/>
  <c r="I437" i="14" s="1"/>
  <c r="I436" i="14" s="1"/>
  <c r="I434" i="14"/>
  <c r="I432" i="14"/>
  <c r="I428" i="14"/>
  <c r="I427" i="14" s="1"/>
  <c r="I426" i="14" s="1"/>
  <c r="I423" i="14"/>
  <c r="I422" i="14" s="1"/>
  <c r="I421" i="14" s="1"/>
  <c r="I420" i="14" s="1"/>
  <c r="I417" i="14"/>
  <c r="I416" i="14" s="1"/>
  <c r="I415" i="14" s="1"/>
  <c r="I414" i="14" s="1"/>
  <c r="I413" i="14" s="1"/>
  <c r="I398" i="14"/>
  <c r="I397" i="14" s="1"/>
  <c r="I381" i="14"/>
  <c r="I380" i="14" s="1"/>
  <c r="I379" i="14" s="1"/>
  <c r="I377" i="14"/>
  <c r="I376" i="14" s="1"/>
  <c r="I375" i="14" s="1"/>
  <c r="I362" i="14"/>
  <c r="I361" i="14" s="1"/>
  <c r="I360" i="14" s="1"/>
  <c r="I358" i="14"/>
  <c r="I357" i="14" s="1"/>
  <c r="I333" i="14"/>
  <c r="I330" i="14" s="1"/>
  <c r="I326" i="14"/>
  <c r="K956" i="14" l="1"/>
  <c r="K935" i="14" s="1"/>
  <c r="K923" i="14" s="1"/>
  <c r="K972" i="14" s="1"/>
  <c r="L257" i="14"/>
  <c r="L256" i="14" s="1"/>
  <c r="L248" i="14" s="1"/>
  <c r="L247" i="14" s="1"/>
  <c r="L246" i="14" s="1"/>
  <c r="N258" i="14"/>
  <c r="N257" i="14" s="1"/>
  <c r="N973" i="14" s="1"/>
  <c r="K924" i="14"/>
  <c r="I236" i="14"/>
  <c r="I235" i="14" s="1"/>
  <c r="I230" i="14" s="1"/>
  <c r="I229" i="14" s="1"/>
  <c r="L236" i="14"/>
  <c r="L235" i="14" s="1"/>
  <c r="L230" i="14" s="1"/>
  <c r="L229" i="14" s="1"/>
  <c r="L285" i="14"/>
  <c r="L284" i="14" s="1"/>
  <c r="I285" i="14"/>
  <c r="L118" i="14"/>
  <c r="L117" i="14" s="1"/>
  <c r="L116" i="14" s="1"/>
  <c r="L965" i="14"/>
  <c r="L964" i="14" s="1"/>
  <c r="L963" i="14" s="1"/>
  <c r="L962" i="14" s="1"/>
  <c r="L961" i="14" s="1"/>
  <c r="I965" i="14"/>
  <c r="I964" i="14" s="1"/>
  <c r="I963" i="14" s="1"/>
  <c r="I962" i="14" s="1"/>
  <c r="I961" i="14" s="1"/>
  <c r="I118" i="14"/>
  <c r="I117" i="14" s="1"/>
  <c r="I116" i="14" s="1"/>
  <c r="L137" i="14"/>
  <c r="I271" i="14"/>
  <c r="I270" i="14" s="1"/>
  <c r="I269" i="14" s="1"/>
  <c r="I268" i="14" s="1"/>
  <c r="L271" i="14"/>
  <c r="L270" i="14" s="1"/>
  <c r="L269" i="14" s="1"/>
  <c r="L268" i="14" s="1"/>
  <c r="L191" i="14"/>
  <c r="L190" i="14" s="1"/>
  <c r="L189" i="14" s="1"/>
  <c r="L188" i="14" s="1"/>
  <c r="I191" i="14"/>
  <c r="I642" i="14"/>
  <c r="I806" i="14"/>
  <c r="I805" i="14" s="1"/>
  <c r="L723" i="14"/>
  <c r="L722" i="14" s="1"/>
  <c r="L721" i="14" s="1"/>
  <c r="L720" i="14" s="1"/>
  <c r="L719" i="14" s="1"/>
  <c r="I723" i="14"/>
  <c r="I722" i="14" s="1"/>
  <c r="I721" i="14" s="1"/>
  <c r="I720" i="14" s="1"/>
  <c r="I719" i="14" s="1"/>
  <c r="I137" i="14"/>
  <c r="L71" i="14"/>
  <c r="L70" i="14" s="1"/>
  <c r="L69" i="14" s="1"/>
  <c r="L63" i="14" s="1"/>
  <c r="L470" i="14"/>
  <c r="I470" i="14"/>
  <c r="I207" i="14"/>
  <c r="I206" i="14" s="1"/>
  <c r="I205" i="14" s="1"/>
  <c r="L207" i="14"/>
  <c r="L206" i="14" s="1"/>
  <c r="L205" i="14" s="1"/>
  <c r="I71" i="14"/>
  <c r="I70" i="14" s="1"/>
  <c r="I69" i="14" s="1"/>
  <c r="I63" i="14" s="1"/>
  <c r="L320" i="14"/>
  <c r="I320" i="14"/>
  <c r="I631" i="14"/>
  <c r="I630" i="14" s="1"/>
  <c r="L800" i="14"/>
  <c r="L799" i="14" s="1"/>
  <c r="I800" i="14"/>
  <c r="I799" i="14" s="1"/>
  <c r="L891" i="14"/>
  <c r="L890" i="14" s="1"/>
  <c r="I891" i="14"/>
  <c r="I890" i="14" s="1"/>
  <c r="L897" i="14"/>
  <c r="I248" i="14"/>
  <c r="I247" i="14" s="1"/>
  <c r="I246" i="14" s="1"/>
  <c r="I162" i="14"/>
  <c r="I161" i="14" s="1"/>
  <c r="I51" i="14"/>
  <c r="I50" i="14" s="1"/>
  <c r="I49" i="14" s="1"/>
  <c r="I148" i="14"/>
  <c r="I217" i="14"/>
  <c r="I216" i="14" s="1"/>
  <c r="I37" i="14"/>
  <c r="I36" i="14" s="1"/>
  <c r="I35" i="14" s="1"/>
  <c r="I109" i="14"/>
  <c r="I108" i="14" s="1"/>
  <c r="L37" i="14"/>
  <c r="L36" i="14" s="1"/>
  <c r="L35" i="14" s="1"/>
  <c r="L162" i="14"/>
  <c r="L161" i="14" s="1"/>
  <c r="L148" i="14"/>
  <c r="I864" i="14"/>
  <c r="I863" i="14" s="1"/>
  <c r="L51" i="14"/>
  <c r="L50" i="14" s="1"/>
  <c r="L49" i="14" s="1"/>
  <c r="L109" i="14"/>
  <c r="L108" i="14" s="1"/>
  <c r="L217" i="14"/>
  <c r="L216" i="14" s="1"/>
  <c r="L710" i="14"/>
  <c r="L709" i="14" s="1"/>
  <c r="L693" i="14"/>
  <c r="L692" i="14" s="1"/>
  <c r="L501" i="14"/>
  <c r="L500" i="14" s="1"/>
  <c r="I897" i="14"/>
  <c r="L431" i="14"/>
  <c r="L670" i="14"/>
  <c r="L669" i="14" s="1"/>
  <c r="L788" i="14"/>
  <c r="I929" i="14"/>
  <c r="I493" i="14"/>
  <c r="I490" i="14" s="1"/>
  <c r="I489" i="14" s="1"/>
  <c r="I488" i="14" s="1"/>
  <c r="L493" i="14"/>
  <c r="I613" i="14"/>
  <c r="I947" i="14"/>
  <c r="I946" i="14" s="1"/>
  <c r="I945" i="14" s="1"/>
  <c r="I944" i="14" s="1"/>
  <c r="I531" i="14"/>
  <c r="I530" i="14" s="1"/>
  <c r="I529" i="14" s="1"/>
  <c r="I528" i="14" s="1"/>
  <c r="I527" i="14" s="1"/>
  <c r="L624" i="14"/>
  <c r="L623" i="14" s="1"/>
  <c r="L956" i="14"/>
  <c r="I16" i="14"/>
  <c r="I15" i="14" s="1"/>
  <c r="I14" i="14" s="1"/>
  <c r="I13" i="14" s="1"/>
  <c r="L770" i="14"/>
  <c r="I919" i="14"/>
  <c r="I918" i="14" s="1"/>
  <c r="I917" i="14" s="1"/>
  <c r="I916" i="14" s="1"/>
  <c r="I915" i="14" s="1"/>
  <c r="I575" i="14"/>
  <c r="I574" i="14" s="1"/>
  <c r="I573" i="14" s="1"/>
  <c r="I572" i="14" s="1"/>
  <c r="L575" i="14"/>
  <c r="L574" i="14" s="1"/>
  <c r="L573" i="14" s="1"/>
  <c r="L572" i="14" s="1"/>
  <c r="L607" i="14"/>
  <c r="I607" i="14"/>
  <c r="I694" i="14"/>
  <c r="I693" i="14" s="1"/>
  <c r="I692" i="14" s="1"/>
  <c r="L374" i="14"/>
  <c r="I501" i="14"/>
  <c r="I500" i="14" s="1"/>
  <c r="I499" i="14" s="1"/>
  <c r="I555" i="14"/>
  <c r="I554" i="14" s="1"/>
  <c r="I553" i="14" s="1"/>
  <c r="I552" i="14" s="1"/>
  <c r="I551" i="14" s="1"/>
  <c r="L688" i="14"/>
  <c r="L794" i="14"/>
  <c r="L793" i="14" s="1"/>
  <c r="L792" i="14" s="1"/>
  <c r="L868" i="14"/>
  <c r="L867" i="14" s="1"/>
  <c r="L866" i="14" s="1"/>
  <c r="L865" i="14" s="1"/>
  <c r="L864" i="14" s="1"/>
  <c r="L863" i="14" s="1"/>
  <c r="L583" i="14"/>
  <c r="L582" i="14" s="1"/>
  <c r="L581" i="14" s="1"/>
  <c r="L580" i="14" s="1"/>
  <c r="L579" i="14" s="1"/>
  <c r="L578" i="14" s="1"/>
  <c r="L778" i="14"/>
  <c r="L777" i="14" s="1"/>
  <c r="L776" i="14" s="1"/>
  <c r="L809" i="14"/>
  <c r="L806" i="14" s="1"/>
  <c r="L819" i="14"/>
  <c r="L947" i="14"/>
  <c r="L946" i="14" s="1"/>
  <c r="L945" i="14" s="1"/>
  <c r="I640" i="14"/>
  <c r="I639" i="14" s="1"/>
  <c r="I716" i="14"/>
  <c r="I715" i="14" s="1"/>
  <c r="I710" i="14" s="1"/>
  <c r="I709" i="14" s="1"/>
  <c r="L491" i="14"/>
  <c r="L599" i="14"/>
  <c r="L598" i="14" s="1"/>
  <c r="L597" i="14" s="1"/>
  <c r="L596" i="14" s="1"/>
  <c r="L595" i="14" s="1"/>
  <c r="L594" i="14" s="1"/>
  <c r="L613" i="14"/>
  <c r="L833" i="14"/>
  <c r="L841" i="14"/>
  <c r="L836" i="14" s="1"/>
  <c r="L835" i="14" s="1"/>
  <c r="L849" i="14"/>
  <c r="L848" i="14" s="1"/>
  <c r="L844" i="14" s="1"/>
  <c r="L843" i="14" s="1"/>
  <c r="L919" i="14"/>
  <c r="L918" i="14" s="1"/>
  <c r="L917" i="14" s="1"/>
  <c r="L916" i="14" s="1"/>
  <c r="L915" i="14" s="1"/>
  <c r="I817" i="14"/>
  <c r="I814" i="14" s="1"/>
  <c r="I813" i="14" s="1"/>
  <c r="L17" i="14"/>
  <c r="L328" i="14"/>
  <c r="L325" i="14" s="1"/>
  <c r="L366" i="14"/>
  <c r="L365" i="14" s="1"/>
  <c r="L364" i="14" s="1"/>
  <c r="L393" i="14"/>
  <c r="L392" i="14" s="1"/>
  <c r="L391" i="14" s="1"/>
  <c r="L390" i="14" s="1"/>
  <c r="L389" i="14" s="1"/>
  <c r="L388" i="14" s="1"/>
  <c r="L531" i="14"/>
  <c r="L530" i="14" s="1"/>
  <c r="L529" i="14" s="1"/>
  <c r="L528" i="14" s="1"/>
  <c r="L527" i="14" s="1"/>
  <c r="L519" i="14" s="1"/>
  <c r="L566" i="14"/>
  <c r="L631" i="14"/>
  <c r="L630" i="14" s="1"/>
  <c r="L667" i="14"/>
  <c r="L666" i="14" s="1"/>
  <c r="L665" i="14" s="1"/>
  <c r="L664" i="14" s="1"/>
  <c r="L825" i="14"/>
  <c r="I523" i="14"/>
  <c r="I522" i="14" s="1"/>
  <c r="I521" i="14" s="1"/>
  <c r="I520" i="14" s="1"/>
  <c r="I762" i="14"/>
  <c r="I761" i="14" s="1"/>
  <c r="L913" i="14"/>
  <c r="L912" i="14" s="1"/>
  <c r="L911" i="14" s="1"/>
  <c r="L910" i="14" s="1"/>
  <c r="L909" i="14" s="1"/>
  <c r="L508" i="14"/>
  <c r="L507" i="14" s="1"/>
  <c r="L506" i="14" s="1"/>
  <c r="I395" i="14"/>
  <c r="I392" i="14" s="1"/>
  <c r="I788" i="14"/>
  <c r="I787" i="14" s="1"/>
  <c r="I786" i="14" s="1"/>
  <c r="L684" i="14"/>
  <c r="L952" i="14"/>
  <c r="L951" i="14" s="1"/>
  <c r="L950" i="14" s="1"/>
  <c r="L651" i="14"/>
  <c r="L642" i="14" s="1"/>
  <c r="L638" i="14" s="1"/>
  <c r="I837" i="14"/>
  <c r="I836" i="14" s="1"/>
  <c r="I835" i="14" s="1"/>
  <c r="I561" i="14"/>
  <c r="I560" i="14" s="1"/>
  <c r="I905" i="14"/>
  <c r="I904" i="14" s="1"/>
  <c r="L929" i="14"/>
  <c r="I684" i="14"/>
  <c r="I683" i="14" s="1"/>
  <c r="I830" i="14"/>
  <c r="I770" i="14"/>
  <c r="I769" i="14" s="1"/>
  <c r="I768" i="14" s="1"/>
  <c r="I670" i="14"/>
  <c r="I669" i="14" s="1"/>
  <c r="I956" i="14"/>
  <c r="I844" i="14"/>
  <c r="I374" i="14"/>
  <c r="I431" i="14"/>
  <c r="I430" i="14" s="1"/>
  <c r="I624" i="14"/>
  <c r="I623" i="14" s="1"/>
  <c r="I325" i="14"/>
  <c r="I368" i="14" l="1"/>
  <c r="L368" i="14"/>
  <c r="N256" i="14"/>
  <c r="N248" i="14" s="1"/>
  <c r="N247" i="14" s="1"/>
  <c r="N246" i="14" s="1"/>
  <c r="N203" i="14" s="1"/>
  <c r="I469" i="14"/>
  <c r="I468" i="14" s="1"/>
  <c r="L469" i="14"/>
  <c r="L468" i="14" s="1"/>
  <c r="L283" i="14"/>
  <c r="L282" i="14" s="1"/>
  <c r="I638" i="14"/>
  <c r="I629" i="14" s="1"/>
  <c r="I628" i="14" s="1"/>
  <c r="I935" i="14"/>
  <c r="I928" i="14"/>
  <c r="I927" i="14" s="1"/>
  <c r="I926" i="14" s="1"/>
  <c r="I925" i="14" s="1"/>
  <c r="L928" i="14"/>
  <c r="L927" i="14" s="1"/>
  <c r="L926" i="14" s="1"/>
  <c r="L925" i="14" s="1"/>
  <c r="I606" i="14"/>
  <c r="I605" i="14" s="1"/>
  <c r="I604" i="14" s="1"/>
  <c r="L606" i="14"/>
  <c r="L605" i="14" s="1"/>
  <c r="L604" i="14" s="1"/>
  <c r="I204" i="14"/>
  <c r="I203" i="14" s="1"/>
  <c r="L204" i="14"/>
  <c r="L203" i="14" s="1"/>
  <c r="L430" i="14"/>
  <c r="L425" i="14" s="1"/>
  <c r="L565" i="14"/>
  <c r="L561" i="14" s="1"/>
  <c r="L560" i="14" s="1"/>
  <c r="L559" i="14" s="1"/>
  <c r="L550" i="14" s="1"/>
  <c r="L549" i="14" s="1"/>
  <c r="L629" i="14"/>
  <c r="L628" i="14" s="1"/>
  <c r="L760" i="14"/>
  <c r="L759" i="14" s="1"/>
  <c r="L758" i="14" s="1"/>
  <c r="I760" i="14"/>
  <c r="I759" i="14" s="1"/>
  <c r="I758" i="14" s="1"/>
  <c r="L805" i="14"/>
  <c r="I425" i="14"/>
  <c r="I419" i="14" s="1"/>
  <c r="L830" i="14"/>
  <c r="L829" i="14" s="1"/>
  <c r="L828" i="14" s="1"/>
  <c r="L827" i="14" s="1"/>
  <c r="I319" i="14"/>
  <c r="L319" i="14"/>
  <c r="L318" i="14" s="1"/>
  <c r="L312" i="14" s="1"/>
  <c r="I303" i="14"/>
  <c r="I302" i="14" s="1"/>
  <c r="I136" i="14"/>
  <c r="I130" i="14" s="1"/>
  <c r="I107" i="14" s="1"/>
  <c r="I58" i="14" s="1"/>
  <c r="I34" i="14"/>
  <c r="I559" i="14"/>
  <c r="I550" i="14" s="1"/>
  <c r="I549" i="14" s="1"/>
  <c r="I843" i="14"/>
  <c r="I829" i="14"/>
  <c r="I682" i="14"/>
  <c r="I391" i="14"/>
  <c r="I284" i="14"/>
  <c r="I283" i="14" s="1"/>
  <c r="I190" i="14"/>
  <c r="L136" i="14"/>
  <c r="L130" i="14" s="1"/>
  <c r="L34" i="14"/>
  <c r="L303" i="14"/>
  <c r="L302" i="14" s="1"/>
  <c r="L663" i="14"/>
  <c r="L499" i="14"/>
  <c r="L518" i="14"/>
  <c r="L814" i="14"/>
  <c r="L813" i="14" s="1"/>
  <c r="L787" i="14"/>
  <c r="L786" i="14" s="1"/>
  <c r="I482" i="14"/>
  <c r="L944" i="14"/>
  <c r="L896" i="14"/>
  <c r="L895" i="14" s="1"/>
  <c r="L889" i="14" s="1"/>
  <c r="I896" i="14"/>
  <c r="I895" i="14" s="1"/>
  <c r="L683" i="14"/>
  <c r="L682" i="14" s="1"/>
  <c r="L681" i="14" s="1"/>
  <c r="L680" i="14" s="1"/>
  <c r="L16" i="14"/>
  <c r="L15" i="14" s="1"/>
  <c r="L14" i="14" s="1"/>
  <c r="L13" i="14" s="1"/>
  <c r="L490" i="14"/>
  <c r="L489" i="14" s="1"/>
  <c r="L488" i="14" s="1"/>
  <c r="I798" i="14"/>
  <c r="I797" i="14" s="1"/>
  <c r="I519" i="14"/>
  <c r="I518" i="14" s="1"/>
  <c r="L769" i="14"/>
  <c r="L768" i="14" s="1"/>
  <c r="I663" i="14"/>
  <c r="I767" i="14"/>
  <c r="N57" i="14" l="1"/>
  <c r="N972" i="14" s="1"/>
  <c r="I400" i="14"/>
  <c r="I455" i="14"/>
  <c r="L935" i="14"/>
  <c r="L924" i="14" s="1"/>
  <c r="I924" i="14"/>
  <c r="L281" i="14"/>
  <c r="L107" i="14"/>
  <c r="L58" i="14" s="1"/>
  <c r="L419" i="14"/>
  <c r="L400" i="14" s="1"/>
  <c r="L798" i="14"/>
  <c r="L888" i="14"/>
  <c r="L855" i="14" s="1"/>
  <c r="I889" i="14"/>
  <c r="I888" i="14" s="1"/>
  <c r="I855" i="14" s="1"/>
  <c r="I828" i="14"/>
  <c r="I681" i="14"/>
  <c r="I390" i="14"/>
  <c r="I318" i="14"/>
  <c r="I312" i="14" s="1"/>
  <c r="I189" i="14"/>
  <c r="I603" i="14"/>
  <c r="L482" i="14"/>
  <c r="L455" i="14" s="1"/>
  <c r="L603" i="14"/>
  <c r="L602" i="14" s="1"/>
  <c r="L593" i="14" s="1"/>
  <c r="I923" i="14"/>
  <c r="L767" i="14"/>
  <c r="L923" i="14" l="1"/>
  <c r="L797" i="14"/>
  <c r="L796" i="14" s="1"/>
  <c r="L750" i="14" s="1"/>
  <c r="I827" i="14"/>
  <c r="I680" i="14"/>
  <c r="I389" i="14"/>
  <c r="I388" i="14" s="1"/>
  <c r="I282" i="14"/>
  <c r="I281" i="14" s="1"/>
  <c r="I188" i="14"/>
  <c r="I796" i="14" l="1"/>
  <c r="I750" i="14" s="1"/>
  <c r="I602" i="14"/>
  <c r="I593" i="14" l="1"/>
  <c r="I180" i="14" l="1"/>
  <c r="I973" i="14" s="1"/>
  <c r="L180" i="14"/>
  <c r="L973" i="14" s="1"/>
  <c r="L977" i="14" l="1"/>
  <c r="I977" i="14"/>
  <c r="L176" i="14"/>
  <c r="L175" i="14" s="1"/>
  <c r="L174" i="14" s="1"/>
  <c r="L173" i="14" s="1"/>
  <c r="L160" i="14" s="1"/>
  <c r="I176" i="14"/>
  <c r="L57" i="14" l="1"/>
  <c r="L972" i="14" s="1"/>
  <c r="I175" i="14"/>
  <c r="I174" i="14" l="1"/>
  <c r="I173" i="14" l="1"/>
  <c r="I160" i="14" l="1"/>
  <c r="I57" i="14" s="1"/>
  <c r="I972" i="14" l="1"/>
  <c r="J479" i="15"/>
  <c r="J435" i="15" s="1"/>
  <c r="J429" i="15" s="1"/>
  <c r="G479" i="15"/>
  <c r="G435" i="15" s="1"/>
  <c r="G429" i="15" s="1"/>
  <c r="D435" i="15"/>
  <c r="D429" i="15" s="1"/>
  <c r="G338" i="15"/>
  <c r="J338" i="15"/>
  <c r="D338" i="15"/>
  <c r="D334" i="15" s="1"/>
  <c r="J334" i="15" l="1"/>
  <c r="J333" i="15" s="1"/>
  <c r="J244" i="15" s="1"/>
  <c r="J492" i="15" s="1"/>
  <c r="J523" i="15" s="1"/>
  <c r="J527" i="15" s="1"/>
  <c r="G334" i="15"/>
  <c r="G333" i="15" s="1"/>
  <c r="G244" i="15" s="1"/>
  <c r="G492" i="15" s="1"/>
  <c r="G523" i="15" s="1"/>
  <c r="G527" i="15" s="1"/>
  <c r="D333" i="15"/>
  <c r="D244" i="15" s="1"/>
  <c r="D492" i="15" s="1"/>
  <c r="D523" i="15" s="1"/>
  <c r="D527" i="15" s="1"/>
</calcChain>
</file>

<file path=xl/sharedStrings.xml><?xml version="1.0" encoding="utf-8"?>
<sst xmlns="http://schemas.openxmlformats.org/spreadsheetml/2006/main" count="5544" uniqueCount="891">
  <si>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</si>
  <si>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</si>
  <si>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</si>
  <si>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</si>
  <si>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</si>
  <si>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</si>
  <si>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</si>
  <si>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</si>
  <si>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</si>
  <si>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</si>
  <si>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</si>
  <si>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</si>
  <si>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</si>
  <si>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</si>
  <si>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</si>
  <si>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</si>
  <si>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</si>
  <si>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</si>
  <si>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</si>
  <si>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</si>
  <si>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</si>
  <si>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</si>
  <si>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</si>
  <si>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</si>
  <si>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</si>
  <si>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</si>
  <si>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</si>
  <si>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</si>
  <si>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</si>
  <si>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</si>
  <si>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</si>
  <si>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</si>
  <si>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</si>
  <si>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</si>
  <si>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</si>
  <si>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</si>
  <si>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</si>
  <si>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</si>
  <si>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</si>
  <si>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</si>
  <si>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</si>
  <si>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</si>
  <si>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</si>
  <si>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</si>
  <si>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</si>
  <si>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</si>
  <si>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</si>
  <si>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</si>
  <si>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</si>
  <si>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</si>
  <si>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</si>
  <si>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</si>
  <si>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</si>
  <si>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</si>
  <si>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</si>
  <si>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</si>
  <si>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</si>
  <si>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</si>
  <si>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</si>
  <si>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</si>
  <si>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</si>
  <si>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</si>
  <si>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</si>
  <si>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</si>
  <si>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</si>
  <si>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</si>
  <si>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</si>
  <si>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</si>
  <si>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</si>
  <si>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</si>
  <si>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</si>
  <si>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</si>
  <si>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</si>
  <si>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</si>
  <si>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</si>
  <si>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</si>
  <si>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</si>
  <si>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</si>
  <si>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</si>
  <si>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</si>
  <si>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</si>
  <si>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</si>
  <si>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</si>
  <si>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</si>
  <si>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</si>
  <si>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</si>
  <si>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</si>
  <si>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</si>
  <si>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</si>
  <si>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</si>
  <si>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</si>
  <si>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</si>
  <si>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</si>
  <si>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</si>
  <si>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</si>
  <si>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</si>
  <si>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</si>
  <si>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</si>
  <si>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</si>
  <si>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</si>
  <si>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</si>
  <si>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</si>
  <si>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</si>
  <si>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</si>
  <si>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</si>
  <si>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</si>
  <si>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</si>
  <si>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</si>
  <si>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</si>
  <si>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</si>
  <si>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</si>
  <si>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</si>
  <si>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</si>
  <si>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</si>
  <si>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</si>
  <si>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</si>
  <si>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</si>
  <si>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</si>
  <si>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</si>
  <si>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</si>
  <si>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</si>
  <si>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</si>
  <si>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</si>
  <si>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</si>
  <si>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</si>
  <si>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</si>
  <si>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</si>
  <si>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</si>
  <si>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</si>
  <si>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</si>
  <si>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</si>
  <si>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</si>
  <si>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</si>
  <si>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</si>
  <si>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</si>
  <si>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</si>
  <si>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</si>
  <si>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</si>
  <si>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</si>
  <si>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</si>
  <si>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</si>
  <si>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</si>
  <si>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</si>
  <si>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</si>
  <si>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</si>
  <si>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</si>
  <si>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</si>
  <si>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</si>
  <si>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</si>
  <si>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</si>
  <si>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</si>
  <si>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</si>
  <si>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</si>
  <si>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</si>
  <si>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</si>
  <si>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</si>
  <si>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</si>
  <si>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</si>
  <si>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</si>
  <si>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</si>
  <si>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</si>
  <si>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</si>
  <si>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</si>
  <si>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</si>
  <si>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</si>
  <si>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</si>
  <si>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</si>
  <si>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</si>
  <si>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</si>
  <si>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</si>
  <si>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</si>
  <si>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</si>
  <si>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</si>
  <si>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</si>
  <si>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</si>
  <si>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</si>
  <si>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</si>
  <si>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</si>
  <si>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</si>
  <si>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</si>
  <si>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</si>
  <si>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</si>
  <si>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</si>
  <si>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</si>
  <si>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</si>
  <si>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</si>
  <si>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</si>
  <si>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</si>
  <si>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</si>
  <si>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</si>
  <si>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</si>
  <si>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</si>
  <si>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</si>
  <si>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</si>
  <si>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</si>
  <si>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</si>
  <si>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</si>
  <si>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</si>
  <si>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</si>
  <si>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</si>
  <si>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</si>
  <si>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</si>
  <si>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</si>
  <si>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</si>
  <si>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</si>
  <si>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</si>
  <si>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</si>
  <si>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</si>
  <si>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</si>
  <si>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</si>
  <si>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</si>
  <si>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</si>
  <si>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</si>
  <si>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</si>
  <si>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</si>
  <si>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</si>
  <si>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</si>
  <si>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</si>
  <si>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</si>
  <si>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</si>
  <si>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</si>
  <si>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</si>
  <si>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</si>
  <si>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</si>
  <si>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</si>
  <si>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</si>
  <si>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</si>
  <si>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</si>
  <si>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</si>
  <si>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</si>
  <si>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</si>
  <si>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</si>
  <si>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</si>
  <si>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</si>
  <si>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</si>
  <si>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</si>
  <si>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</si>
  <si>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</si>
  <si>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</si>
  <si>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</si>
  <si>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</si>
  <si>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</si>
  <si>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</si>
  <si>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</si>
  <si>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</si>
  <si>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</si>
  <si>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</si>
  <si>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</si>
  <si>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</si>
  <si>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</si>
  <si>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</si>
  <si>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</si>
  <si>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</si>
  <si>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</si>
  <si>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</si>
  <si>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</si>
  <si>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</si>
  <si>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</si>
  <si>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</si>
  <si>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</si>
  <si>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</si>
  <si>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</si>
  <si>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</si>
  <si>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</si>
  <si>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</si>
  <si>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</si>
  <si>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</si>
  <si>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</si>
  <si>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</si>
  <si>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</si>
  <si>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</si>
  <si>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</si>
  <si>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</si>
  <si>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</si>
  <si>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</si>
  <si>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</si>
  <si>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</si>
  <si>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</si>
  <si>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</si>
  <si>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</si>
  <si>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</si>
  <si>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</si>
  <si>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</si>
  <si>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</si>
  <si>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</si>
  <si>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</si>
  <si>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</si>
  <si>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</si>
  <si>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</si>
  <si>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</si>
  <si>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</si>
  <si>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</si>
  <si>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</si>
  <si>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</si>
  <si>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</si>
  <si>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</si>
  <si>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</si>
  <si>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</si>
  <si>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</si>
  <si>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</si>
  <si>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</si>
  <si>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</si>
  <si>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</si>
  <si>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</si>
  <si>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</si>
  <si>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</si>
  <si>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</si>
  <si>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</si>
  <si>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</si>
  <si>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</si>
  <si>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</si>
  <si>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</si>
  <si>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</si>
  <si>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</si>
  <si>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</si>
  <si>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</si>
  <si>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</si>
  <si>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</si>
  <si>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</si>
  <si>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</si>
  <si>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</si>
  <si>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</si>
  <si>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</si>
  <si>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</si>
  <si>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</si>
  <si>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</si>
  <si>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</si>
  <si>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</si>
  <si>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</si>
  <si>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</si>
  <si>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</si>
  <si>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</si>
  <si>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</si>
  <si>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</si>
  <si>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</si>
  <si>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</si>
  <si>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</si>
  <si>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</si>
  <si>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</si>
  <si>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</si>
  <si>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</si>
  <si>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</si>
  <si>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</si>
  <si>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</si>
  <si>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</si>
  <si>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</si>
  <si>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</si>
  <si>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</si>
  <si>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</si>
  <si>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</si>
  <si>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</si>
  <si>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</si>
  <si>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</si>
  <si>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</si>
  <si>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</si>
  <si>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</si>
  <si>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</si>
  <si>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</si>
  <si>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</si>
  <si>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</si>
  <si>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</si>
  <si>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</si>
  <si>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</si>
  <si>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</si>
  <si>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</si>
  <si>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</si>
  <si>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</si>
  <si>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</si>
  <si>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</si>
  <si>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</si>
  <si>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</si>
  <si>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</si>
  <si>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</si>
  <si>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</si>
  <si>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</si>
  <si>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</si>
  <si>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</si>
  <si>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</si>
  <si>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</si>
  <si>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</si>
  <si>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</si>
  <si>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</si>
  <si>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</si>
  <si>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</si>
  <si>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</si>
  <si>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</si>
  <si>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</si>
  <si>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</si>
  <si>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</si>
  <si>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</si>
  <si>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</si>
  <si>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</si>
  <si>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</si>
  <si>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</si>
  <si>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</si>
  <si>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</si>
  <si>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</si>
  <si>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</si>
  <si>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</si>
  <si>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</si>
  <si>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</si>
  <si>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</si>
  <si>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</si>
  <si>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</si>
  <si>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</si>
  <si>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</si>
  <si>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</si>
  <si>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</si>
  <si>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</si>
  <si>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</si>
  <si>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</si>
  <si>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</si>
  <si>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</si>
  <si>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</si>
  <si>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</si>
  <si>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</si>
  <si>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</si>
  <si>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</si>
  <si>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</si>
  <si>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</si>
  <si>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</si>
  <si>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</si>
  <si>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</si>
  <si>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</si>
  <si>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</si>
  <si>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</si>
  <si>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</si>
  <si>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</si>
  <si>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</si>
  <si>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</si>
  <si>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</si>
  <si>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</si>
  <si>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</si>
  <si>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</si>
  <si>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</si>
  <si>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</si>
  <si>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</si>
  <si>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</si>
  <si>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</si>
  <si>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</si>
  <si>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</si>
  <si>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</si>
  <si>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</si>
  <si>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</si>
  <si>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</si>
  <si>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</si>
  <si>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</si>
  <si>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</si>
  <si>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</si>
  <si>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</si>
  <si>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</si>
  <si>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</si>
  <si>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</si>
  <si>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</si>
  <si>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</si>
  <si>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</si>
  <si>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</si>
  <si>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</si>
  <si>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</si>
  <si>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</si>
  <si>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</si>
  <si>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</si>
  <si>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</si>
  <si>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</si>
  <si>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</si>
  <si>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</si>
  <si>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</si>
  <si>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</si>
  <si>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</si>
  <si>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</si>
  <si>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</si>
  <si>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</si>
  <si>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</si>
  <si>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</si>
  <si>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</si>
  <si>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</si>
  <si>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</si>
  <si>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</si>
  <si>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</si>
  <si>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</si>
  <si>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</si>
  <si>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</si>
  <si>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</si>
  <si>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</si>
  <si>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</si>
  <si>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</si>
  <si>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</si>
  <si>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</si>
  <si>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</si>
  <si>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</si>
  <si>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</si>
  <si>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</si>
  <si>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</si>
  <si>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</si>
  <si>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</si>
  <si>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</si>
  <si>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</si>
  <si>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</si>
  <si>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</si>
  <si>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</si>
  <si>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</si>
  <si>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</si>
  <si>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</si>
  <si>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</si>
  <si>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</si>
  <si>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</si>
  <si>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</si>
  <si>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</si>
  <si>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</si>
  <si>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</si>
  <si>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</si>
  <si>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</si>
  <si>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</si>
  <si>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</si>
  <si>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</si>
  <si>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</si>
  <si>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</si>
  <si>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</si>
  <si>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</si>
  <si>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</si>
  <si>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Основное мероприятие "Реализация Комплексного плана развития Соликамского городского округа"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</si>
  <si>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</si>
  <si>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</si>
  <si>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</si>
  <si>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</si>
  <si>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</si>
  <si>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</si>
  <si>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</si>
  <si>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</si>
  <si>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</si>
  <si>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</si>
  <si>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</si>
  <si>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</si>
  <si>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</si>
  <si>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</si>
  <si>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</si>
  <si>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</si>
  <si>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</si>
  <si>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</si>
  <si>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</si>
  <si>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Установка, обслуживание и совершенствование систем видеонаблюдения на территории городского округа</t>
  </si>
  <si>
    <t>Формирование имиджа и бренда Соликамского городского округа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</si>
  <si>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</si>
  <si>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</si>
  <si>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</si>
  <si>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</si>
  <si>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</si>
  <si>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</si>
  <si>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</si>
  <si>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</si>
  <si>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</si>
  <si>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</si>
  <si>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</si>
  <si>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</si>
  <si>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</si>
  <si>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</si>
  <si>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</si>
  <si>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</si>
  <si>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</si>
  <si>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</si>
  <si>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</si>
  <si>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</si>
  <si>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</si>
  <si>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</si>
  <si>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</si>
  <si>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</si>
  <si>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</si>
  <si>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</si>
  <si>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</si>
  <si>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</si>
  <si>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</si>
  <si>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</si>
  <si>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</si>
  <si>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</si>
  <si>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</si>
  <si>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</si>
  <si>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</si>
  <si>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</si>
  <si>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</si>
  <si>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</si>
  <si>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</si>
  <si>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</si>
  <si>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</si>
  <si>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</si>
  <si>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</si>
  <si>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</si>
  <si>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</si>
  <si>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</si>
  <si>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</si>
  <si>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</si>
  <si>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</si>
  <si>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</si>
  <si>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</si>
  <si>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</si>
  <si>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</si>
  <si>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</si>
  <si>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</si>
  <si>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</si>
  <si>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</si>
  <si>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</si>
  <si>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</si>
  <si>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</si>
  <si>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</si>
  <si>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</si>
  <si>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</si>
  <si>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</si>
  <si>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</si>
  <si>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</si>
  <si>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</si>
  <si>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</si>
  <si>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</si>
  <si>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</si>
  <si>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</si>
  <si>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</si>
  <si>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</si>
  <si>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</si>
  <si>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</si>
  <si>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</si>
  <si>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</si>
  <si>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</si>
  <si>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</si>
  <si>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</si>
  <si>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</si>
  <si>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</si>
  <si>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</si>
  <si>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</si>
  <si>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</si>
  <si>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</si>
  <si>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</si>
  <si>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</si>
  <si>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</si>
  <si>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</si>
  <si>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</si>
  <si>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</si>
  <si>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</si>
  <si>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</si>
  <si>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</si>
  <si>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</si>
  <si>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</si>
  <si>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</si>
  <si>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</si>
  <si>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</si>
  <si>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</si>
  <si>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</si>
  <si>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</si>
  <si>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</si>
  <si>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</si>
  <si>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</si>
  <si>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</si>
  <si>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</si>
  <si>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</si>
  <si>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</si>
  <si>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</si>
  <si>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</si>
  <si>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к решению Думы Соликамского</t>
  </si>
  <si>
    <t>городского округа</t>
  </si>
  <si>
    <t xml:space="preserve">от            №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</si>
  <si>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                                        на 2025 год и плановый период 2026 и 2027 годов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</si>
  <si>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</si>
  <si>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</si>
  <si>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>2025 год</t>
  </si>
  <si>
    <t>2026 год</t>
  </si>
  <si>
    <t>2027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</si>
  <si>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</si>
  <si>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</si>
  <si>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</si>
  <si>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</si>
  <si>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</si>
  <si>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</si>
  <si>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</si>
  <si>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</si>
  <si>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</si>
  <si>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</si>
  <si>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</si>
  <si>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</si>
  <si>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</si>
  <si>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</si>
  <si>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</si>
  <si>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</si>
  <si>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</si>
  <si>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</si>
  <si>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</si>
  <si>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</si>
  <si>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</si>
  <si>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</si>
  <si>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</si>
  <si>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</si>
  <si>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</si>
  <si>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</si>
  <si>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</si>
  <si>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</si>
  <si>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</si>
  <si>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</si>
  <si>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</si>
  <si>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</si>
  <si>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</si>
  <si>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</si>
  <si>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</si>
  <si>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</si>
  <si>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</si>
  <si>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</si>
  <si>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</si>
  <si>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</si>
  <si>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</si>
  <si>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</si>
  <si>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</si>
  <si>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</si>
  <si>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</si>
  <si>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</si>
  <si>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</si>
  <si>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</si>
  <si>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</si>
  <si>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</si>
  <si>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1 12 04042 04 0000 120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</si>
  <si>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</si>
  <si>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</si>
  <si>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</si>
  <si>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</si>
  <si>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</si>
  <si>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</si>
  <si>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</si>
  <si>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</si>
  <si>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</si>
  <si>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</si>
  <si>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</si>
  <si>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</si>
  <si>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</si>
  <si>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</si>
  <si>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</si>
  <si>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</si>
  <si>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</si>
  <si>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</si>
  <si>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</si>
  <si>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</si>
  <si>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</si>
  <si>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</si>
  <si>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</si>
  <si>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</si>
  <si>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</si>
  <si>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</si>
  <si>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</si>
  <si>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</si>
  <si>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</si>
  <si>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</si>
  <si>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</si>
  <si>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</si>
  <si>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</si>
  <si>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</si>
  <si>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</si>
  <si>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</si>
  <si>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</si>
  <si>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</si>
  <si>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</si>
  <si>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</si>
  <si>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</si>
  <si>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</si>
  <si>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</si>
  <si>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ИТОГО ДОХОДОВ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</si>
  <si>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</si>
  <si>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</si>
  <si>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</si>
  <si>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</si>
  <si>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</si>
  <si>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</si>
  <si>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</si>
  <si>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</si>
  <si>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</si>
  <si>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</si>
  <si>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</si>
  <si>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</si>
  <si>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</si>
  <si>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</si>
  <si>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</si>
  <si>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Соликамского городского округа</t>
  </si>
  <si>
    <t>Приложение 3</t>
  </si>
  <si>
    <t>Приложение 4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</si>
  <si>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</si>
  <si>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</si>
  <si>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</si>
  <si>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</si>
  <si>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</si>
  <si>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</si>
  <si>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</si>
  <si>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</si>
  <si>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</si>
  <si>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01.01.2026</t>
  </si>
  <si>
    <t>задолженность на 01.01.2027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</si>
  <si>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</si>
  <si>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</si>
  <si>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>Программа муниципальных внутренних заимствований на 2025 год и плановый период 2026 и 2027 годов</t>
  </si>
  <si>
    <t>задолженность на 01.01.2028</t>
  </si>
  <si>
    <t>Приложение 7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</si>
  <si>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</si>
  <si>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</si>
  <si>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</si>
  <si>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</si>
  <si>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</si>
  <si>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</si>
  <si>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</si>
  <si>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</si>
  <si>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</si>
  <si>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</si>
  <si>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</si>
  <si>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</si>
  <si>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</si>
  <si>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</si>
  <si>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</si>
  <si>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</si>
  <si>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2025 год и плановый период 2026 и 2027 годов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</si>
  <si>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</si>
  <si>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</si>
  <si>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</si>
  <si>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</si>
  <si>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</si>
  <si>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</si>
  <si>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</si>
  <si>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</si>
  <si>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</si>
  <si>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</si>
  <si>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</si>
  <si>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</si>
  <si>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</si>
  <si>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</si>
  <si>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</si>
  <si>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</si>
  <si>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</si>
  <si>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</si>
  <si>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</si>
  <si>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</si>
  <si>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</si>
  <si>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Обеспечение жильем молодых семей</t>
  </si>
  <si>
    <t>Реализация мероприятий по направлению "Школьный двор"</t>
  </si>
  <si>
    <t>Итого</t>
  </si>
  <si>
    <t>итого = без дотаций</t>
  </si>
  <si>
    <t>Приложение 5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</si>
  <si>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</si>
  <si>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</si>
  <si>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</si>
  <si>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собств. Рх = из ведомств.</t>
  </si>
  <si>
    <t>собств. Дх (ННД + дотации)</t>
  </si>
  <si>
    <t>Дфц к собств. Дх</t>
  </si>
  <si>
    <t>Дфц к (собств. Дх + безвозм. от АУ, БУ)</t>
  </si>
  <si>
    <t>безвозмездные от АУ, БУ</t>
  </si>
  <si>
    <t xml:space="preserve">остатки по итогам за 2024 (оценка) = источники Дфц 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</si>
  <si>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</si>
  <si>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</si>
  <si>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</si>
  <si>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</si>
  <si>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</si>
  <si>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</si>
  <si>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</si>
  <si>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</si>
  <si>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</si>
  <si>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</si>
  <si>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</si>
  <si>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</si>
  <si>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</si>
  <si>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</si>
  <si>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</si>
  <si>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</si>
  <si>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</si>
  <si>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</si>
  <si>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</si>
  <si>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</si>
  <si>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</si>
  <si>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</si>
  <si>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</si>
  <si>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</si>
  <si>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</si>
  <si>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</si>
  <si>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</si>
  <si>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</si>
  <si>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</si>
  <si>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</si>
  <si>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</si>
  <si>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>Реализация программ формирования современной городской среды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</si>
  <si>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</si>
  <si>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</si>
  <si>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</si>
  <si>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>Приложение 1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</si>
  <si>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</si>
  <si>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</si>
  <si>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>Строительство, реконструкция, капитальный ремонт и ремонт автомобильных дорог и искусственных сооружений на них в Соликамском городском округе (в том числе разработка ПСД)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</si>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</sst>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?"/>
    <numFmt numFmtId="167" formatCode="#,##0.0"/>
    <numFmt numFmtId="168" formatCode="dd/mm/yyyy\ hh:mm"/>
    <numFmt numFmtId="169" formatCode="0.0"/>
    <numFmt numFmtId="170" formatCode="_-* #,##0.0_р_._-;\-* #,##0.0_р_._-;_-* &quot;-&quot;??_р_._-;_-@_-"/>
    <numFmt numFmtId="171" formatCode="_-* #,##0.0\ _₽_-;\-* #,##0.0\ _₽_-;_-* &quot;-&quot;??\ _₽_-;_-@_-"/>
    <numFmt numFmtId="172" formatCode="_-* #,##0.0_р_._-;\-* #,##0.0_р_._-;_-* &quot;-&quot;?_р_._-;_-@_-"/>
    <numFmt numFmtId="173" formatCode="#,##0.0_ ;\-#,##0.0\ "/>
    <numFmt numFmtId="174" formatCode="0.0%"/>
    <numFmt numFmtId="175" formatCode="#,##0.00000"/>
    <numFmt numFmtId="176" formatCode="0.000000%"/>
    <numFmt numFmtId="177" formatCode="#,##0.000000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i/>
      <sz val="1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7" fillId="0" borderId="0"/>
    <xf numFmtId="0" fontId="8" fillId="0" borderId="0"/>
    <xf numFmtId="43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164" fontId="14" fillId="0" borderId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4" fillId="0" borderId="0"/>
    <xf numFmtId="0" fontId="27" fillId="4" borderId="0"/>
    <xf numFmtId="9" fontId="20" fillId="0" borderId="0" applyFont="0" applyFill="0" applyBorder="0" applyAlignment="0" applyProtection="0"/>
  </cellStyleXfs>
  <cellXfs count="311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67" fontId="3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7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/>
    <xf numFmtId="0" fontId="19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0" borderId="0" xfId="10" applyFill="1" applyAlignment="1">
      <alignment vertical="center"/>
    </xf>
    <xf numFmtId="0" fontId="22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3" fillId="0" borderId="0" xfId="1" applyFont="1" applyFill="1" applyAlignment="1">
      <alignment vertical="center" wrapText="1"/>
    </xf>
    <xf numFmtId="0" fontId="24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7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0" fontId="3" fillId="0" borderId="6" xfId="10" applyFont="1" applyFill="1" applyBorder="1" applyAlignment="1">
      <alignment horizontal="justify" wrapText="1"/>
    </xf>
    <xf numFmtId="167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0" fontId="3" fillId="0" borderId="2" xfId="10" applyFont="1" applyFill="1" applyBorder="1" applyAlignment="1">
      <alignment horizontal="justify" wrapText="1"/>
    </xf>
    <xf numFmtId="167" fontId="3" fillId="0" borderId="8" xfId="10" applyNumberFormat="1" applyFont="1" applyFill="1" applyBorder="1" applyAlignment="1">
      <alignment horizontal="center" wrapText="1"/>
    </xf>
    <xf numFmtId="167" fontId="3" fillId="0" borderId="2" xfId="10" applyNumberFormat="1" applyFont="1" applyFill="1" applyBorder="1" applyAlignment="1">
      <alignment horizontal="center" wrapText="1"/>
    </xf>
    <xf numFmtId="167" fontId="3" fillId="0" borderId="9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wrapText="1"/>
    </xf>
    <xf numFmtId="167" fontId="3" fillId="0" borderId="0" xfId="10" applyNumberFormat="1" applyFont="1" applyFill="1" applyAlignment="1">
      <alignment horizontal="center" wrapText="1"/>
    </xf>
    <xf numFmtId="167" fontId="3" fillId="0" borderId="10" xfId="1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7" fontId="3" fillId="0" borderId="4" xfId="10" applyNumberFormat="1" applyFont="1" applyFill="1" applyBorder="1" applyAlignment="1">
      <alignment horizontal="center" wrapText="1"/>
    </xf>
    <xf numFmtId="167" fontId="3" fillId="0" borderId="3" xfId="10" applyNumberFormat="1" applyFont="1" applyFill="1" applyBorder="1" applyAlignment="1">
      <alignment horizontal="center" wrapText="1"/>
    </xf>
    <xf numFmtId="167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7" fontId="0" fillId="0" borderId="0" xfId="0" applyNumberFormat="1" applyFill="1"/>
    <xf numFmtId="167" fontId="7" fillId="0" borderId="0" xfId="10" applyNumberFormat="1" applyFill="1" applyAlignment="1">
      <alignment vertical="center"/>
    </xf>
    <xf numFmtId="165" fontId="25" fillId="0" borderId="0" xfId="14" applyFont="1" applyFill="1" applyAlignment="1">
      <alignment vertical="center"/>
    </xf>
    <xf numFmtId="0" fontId="26" fillId="0" borderId="0" xfId="10" applyFont="1" applyFill="1" applyAlignment="1">
      <alignment vertical="center"/>
    </xf>
    <xf numFmtId="167" fontId="25" fillId="0" borderId="0" xfId="0" applyNumberFormat="1" applyFont="1" applyFill="1" applyAlignment="1">
      <alignment horizontal="center"/>
    </xf>
    <xf numFmtId="165" fontId="26" fillId="0" borderId="0" xfId="14" applyFont="1" applyFill="1" applyAlignment="1">
      <alignment vertical="center"/>
    </xf>
    <xf numFmtId="167" fontId="25" fillId="0" borderId="0" xfId="10" applyNumberFormat="1" applyFont="1" applyFill="1" applyAlignment="1">
      <alignment horizontal="center" vertical="center"/>
    </xf>
    <xf numFmtId="170" fontId="25" fillId="0" borderId="0" xfId="14" applyNumberFormat="1" applyFont="1" applyFill="1" applyAlignment="1">
      <alignment horizontal="center" vertical="center"/>
    </xf>
    <xf numFmtId="43" fontId="25" fillId="0" borderId="0" xfId="0" applyNumberFormat="1" applyFont="1" applyFill="1" applyAlignment="1">
      <alignment vertical="center"/>
    </xf>
    <xf numFmtId="43" fontId="26" fillId="0" borderId="0" xfId="10" applyNumberFormat="1" applyFont="1" applyFill="1" applyAlignment="1">
      <alignment vertical="center"/>
    </xf>
    <xf numFmtId="165" fontId="25" fillId="0" borderId="0" xfId="10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3" fontId="3" fillId="0" borderId="0" xfId="15" applyNumberFormat="1" applyFont="1" applyAlignment="1">
      <alignment horizontal="center" vertical="center" wrapText="1"/>
    </xf>
    <xf numFmtId="0" fontId="3" fillId="0" borderId="0" xfId="15" applyFont="1" applyAlignment="1">
      <alignment vertical="center"/>
    </xf>
    <xf numFmtId="3" fontId="2" fillId="0" borderId="0" xfId="15" applyNumberFormat="1" applyFont="1" applyAlignment="1">
      <alignment horizontal="center" vertical="center" wrapText="1"/>
    </xf>
    <xf numFmtId="3" fontId="3" fillId="0" borderId="0" xfId="15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15" applyNumberFormat="1" applyFont="1" applyBorder="1" applyAlignment="1">
      <alignment wrapText="1"/>
    </xf>
    <xf numFmtId="167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/>
    <xf numFmtId="16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24" fillId="0" borderId="0" xfId="0" applyNumberFormat="1" applyFont="1" applyAlignment="1">
      <alignment horizontal="left" vertical="center" wrapText="1"/>
    </xf>
    <xf numFmtId="3" fontId="24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justify" wrapText="1"/>
    </xf>
    <xf numFmtId="167" fontId="24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49" fontId="3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7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Fill="1" applyBorder="1" applyAlignment="1">
      <alignment horizontal="justify" wrapText="1"/>
    </xf>
    <xf numFmtId="49" fontId="3" fillId="0" borderId="1" xfId="5" applyNumberFormat="1" applyFont="1" applyFill="1" applyBorder="1" applyAlignment="1">
      <alignment horizontal="justify"/>
    </xf>
    <xf numFmtId="167" fontId="2" fillId="0" borderId="1" xfId="4" applyNumberFormat="1" applyFont="1" applyFill="1" applyBorder="1" applyAlignment="1">
      <alignment horizontal="right" vertical="center" wrapText="1"/>
    </xf>
    <xf numFmtId="0" fontId="3" fillId="3" borderId="1" xfId="5" applyFont="1" applyFill="1" applyBorder="1" applyAlignment="1">
      <alignment horizontal="justify" wrapText="1"/>
    </xf>
    <xf numFmtId="49" fontId="3" fillId="3" borderId="1" xfId="5" applyNumberFormat="1" applyFont="1" applyFill="1" applyBorder="1" applyAlignment="1">
      <alignment horizontal="justify" wrapText="1"/>
    </xf>
    <xf numFmtId="0" fontId="3" fillId="3" borderId="1" xfId="5" applyFont="1" applyFill="1" applyBorder="1" applyAlignment="1">
      <alignment horizontal="justify"/>
    </xf>
    <xf numFmtId="49" fontId="3" fillId="3" borderId="1" xfId="1" applyNumberFormat="1" applyFont="1" applyFill="1" applyBorder="1" applyAlignment="1">
      <alignment horizontal="justify" wrapText="1"/>
    </xf>
    <xf numFmtId="0" fontId="3" fillId="3" borderId="1" xfId="16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7" fontId="3" fillId="3" borderId="1" xfId="1" applyNumberFormat="1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28" fillId="0" borderId="0" xfId="10" applyFont="1" applyFill="1" applyAlignment="1">
      <alignment vertical="center"/>
    </xf>
    <xf numFmtId="167" fontId="15" fillId="0" borderId="0" xfId="0" applyNumberFormat="1" applyFont="1" applyFill="1"/>
    <xf numFmtId="167" fontId="28" fillId="0" borderId="0" xfId="10" applyNumberFormat="1" applyFont="1" applyFill="1" applyAlignment="1">
      <alignment vertical="center"/>
    </xf>
    <xf numFmtId="167" fontId="28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8" fillId="2" borderId="0" xfId="10" applyFont="1" applyFill="1" applyAlignment="1">
      <alignment vertical="center"/>
    </xf>
    <xf numFmtId="0" fontId="3" fillId="0" borderId="1" xfId="5" applyFont="1" applyFill="1" applyBorder="1" applyAlignment="1">
      <alignment horizontal="justify" wrapText="1"/>
    </xf>
    <xf numFmtId="0" fontId="3" fillId="0" borderId="2" xfId="5" applyFont="1" applyFill="1" applyBorder="1" applyAlignment="1">
      <alignment horizontal="justify" wrapText="1"/>
    </xf>
    <xf numFmtId="171" fontId="19" fillId="0" borderId="0" xfId="14" applyNumberFormat="1" applyFont="1" applyFill="1" applyAlignment="1">
      <alignment vertical="center"/>
    </xf>
    <xf numFmtId="10" fontId="19" fillId="0" borderId="0" xfId="17" applyNumberFormat="1" applyFont="1" applyFill="1" applyAlignment="1">
      <alignment horizontal="left" vertical="center"/>
    </xf>
    <xf numFmtId="0" fontId="30" fillId="2" borderId="0" xfId="0" applyFont="1" applyFill="1" applyAlignment="1">
      <alignment horizontal="right" vertical="center"/>
    </xf>
    <xf numFmtId="174" fontId="19" fillId="2" borderId="0" xfId="17" applyNumberFormat="1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171" fontId="29" fillId="2" borderId="0" xfId="14" applyNumberFormat="1" applyFont="1" applyFill="1" applyAlignment="1">
      <alignment vertical="center"/>
    </xf>
    <xf numFmtId="172" fontId="30" fillId="2" borderId="0" xfId="0" applyNumberFormat="1" applyFont="1" applyFill="1" applyAlignment="1">
      <alignment vertical="center"/>
    </xf>
    <xf numFmtId="173" fontId="30" fillId="2" borderId="0" xfId="0" applyNumberFormat="1" applyFont="1" applyFill="1" applyAlignment="1">
      <alignment vertical="center"/>
    </xf>
    <xf numFmtId="4" fontId="29" fillId="2" borderId="0" xfId="14" applyNumberFormat="1" applyFont="1" applyFill="1" applyAlignment="1">
      <alignment vertical="center"/>
    </xf>
    <xf numFmtId="4" fontId="30" fillId="2" borderId="0" xfId="0" applyNumberFormat="1" applyFont="1" applyFill="1" applyAlignment="1">
      <alignment vertical="center"/>
    </xf>
    <xf numFmtId="4" fontId="19" fillId="0" borderId="0" xfId="14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167" fontId="3" fillId="3" borderId="1" xfId="0" applyNumberFormat="1" applyFont="1" applyFill="1" applyBorder="1" applyAlignment="1">
      <alignment vertical="center"/>
    </xf>
    <xf numFmtId="0" fontId="3" fillId="3" borderId="0" xfId="2" applyFont="1" applyFill="1" applyAlignment="1">
      <alignment horizontal="left" vertical="center"/>
    </xf>
    <xf numFmtId="0" fontId="4" fillId="3" borderId="0" xfId="1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1" applyFont="1" applyFill="1" applyAlignment="1">
      <alignment vertical="center"/>
    </xf>
    <xf numFmtId="0" fontId="3" fillId="3" borderId="0" xfId="1" applyFont="1" applyFill="1" applyAlignment="1">
      <alignment horizontal="right" vertical="center"/>
    </xf>
    <xf numFmtId="0" fontId="6" fillId="3" borderId="0" xfId="1" applyFont="1" applyFill="1" applyAlignment="1">
      <alignment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right" vertical="center" wrapText="1"/>
    </xf>
    <xf numFmtId="167" fontId="4" fillId="3" borderId="0" xfId="1" applyNumberFormat="1" applyFont="1" applyFill="1" applyAlignment="1">
      <alignment vertical="center"/>
    </xf>
    <xf numFmtId="167" fontId="3" fillId="3" borderId="1" xfId="1" applyNumberFormat="1" applyFont="1" applyFill="1" applyBorder="1" applyAlignment="1">
      <alignment vertical="center"/>
    </xf>
    <xf numFmtId="167" fontId="2" fillId="3" borderId="1" xfId="12" applyNumberFormat="1" applyFont="1" applyFill="1" applyBorder="1" applyAlignment="1">
      <alignment horizontal="right" vertical="center" wrapText="1"/>
    </xf>
    <xf numFmtId="164" fontId="4" fillId="3" borderId="0" xfId="12" applyFont="1" applyFill="1" applyAlignment="1">
      <alignment vertical="center"/>
    </xf>
    <xf numFmtId="167" fontId="2" fillId="3" borderId="1" xfId="0" applyNumberFormat="1" applyFont="1" applyFill="1" applyBorder="1" applyAlignment="1" applyProtection="1">
      <alignment horizontal="right" vertical="center" wrapText="1"/>
    </xf>
    <xf numFmtId="0" fontId="11" fillId="3" borderId="0" xfId="1" applyFont="1" applyFill="1" applyAlignment="1">
      <alignment vertical="center"/>
    </xf>
    <xf numFmtId="167" fontId="3" fillId="3" borderId="1" xfId="0" applyNumberFormat="1" applyFont="1" applyFill="1" applyBorder="1" applyAlignment="1">
      <alignment horizontal="right" vertical="center" wrapText="1"/>
    </xf>
    <xf numFmtId="0" fontId="12" fillId="3" borderId="0" xfId="1" applyFont="1" applyFill="1" applyAlignment="1">
      <alignment vertical="center"/>
    </xf>
    <xf numFmtId="167" fontId="3" fillId="3" borderId="1" xfId="0" applyNumberFormat="1" applyFont="1" applyFill="1" applyBorder="1" applyAlignment="1" applyProtection="1">
      <alignment horizontal="right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167" fontId="2" fillId="3" borderId="1" xfId="1" applyNumberFormat="1" applyFont="1" applyFill="1" applyBorder="1" applyAlignment="1">
      <alignment horizontal="right" vertical="center"/>
    </xf>
    <xf numFmtId="167" fontId="3" fillId="3" borderId="0" xfId="1" applyNumberFormat="1" applyFont="1" applyFill="1" applyBorder="1" applyAlignment="1">
      <alignment horizontal="right" vertical="center"/>
    </xf>
    <xf numFmtId="167" fontId="3" fillId="3" borderId="0" xfId="10" applyNumberFormat="1" applyFont="1" applyFill="1" applyAlignment="1">
      <alignment horizontal="right" wrapText="1"/>
    </xf>
    <xf numFmtId="167" fontId="3" fillId="3" borderId="0" xfId="1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49" fontId="2" fillId="3" borderId="1" xfId="1" applyNumberFormat="1" applyFont="1" applyFill="1" applyBorder="1" applyAlignment="1">
      <alignment horizontal="center" vertical="center"/>
    </xf>
    <xf numFmtId="167" fontId="3" fillId="3" borderId="0" xfId="0" applyNumberFormat="1" applyFont="1" applyFill="1" applyAlignment="1">
      <alignment vertical="center"/>
    </xf>
    <xf numFmtId="167" fontId="3" fillId="3" borderId="1" xfId="0" applyNumberFormat="1" applyFont="1" applyFill="1" applyBorder="1"/>
    <xf numFmtId="0" fontId="3" fillId="3" borderId="0" xfId="0" applyFont="1" applyFill="1" applyAlignment="1">
      <alignment horizontal="left" vertical="center"/>
    </xf>
    <xf numFmtId="0" fontId="2" fillId="3" borderId="0" xfId="1" applyFont="1" applyFill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75" fontId="3" fillId="2" borderId="1" xfId="1" applyNumberFormat="1" applyFont="1" applyFill="1" applyBorder="1" applyAlignment="1">
      <alignment horizontal="right" vertical="center" wrapText="1"/>
    </xf>
    <xf numFmtId="167" fontId="3" fillId="2" borderId="1" xfId="1" applyNumberFormat="1" applyFont="1" applyFill="1" applyBorder="1" applyAlignment="1">
      <alignment horizontal="righ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0" fontId="31" fillId="0" borderId="0" xfId="1" applyFont="1" applyFill="1" applyAlignment="1">
      <alignment vertical="center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 wrapText="1"/>
    </xf>
    <xf numFmtId="167" fontId="3" fillId="5" borderId="1" xfId="1" applyNumberFormat="1" applyFont="1" applyFill="1" applyBorder="1" applyAlignment="1">
      <alignment horizontal="right" vertical="center" wrapText="1"/>
    </xf>
    <xf numFmtId="4" fontId="32" fillId="2" borderId="1" xfId="0" applyNumberFormat="1" applyFont="1" applyFill="1" applyBorder="1" applyAlignment="1">
      <alignment vertical="center"/>
    </xf>
    <xf numFmtId="0" fontId="33" fillId="2" borderId="1" xfId="0" applyFont="1" applyFill="1" applyBorder="1" applyAlignment="1">
      <alignment horizontal="right" vertical="center"/>
    </xf>
    <xf numFmtId="0" fontId="3" fillId="5" borderId="1" xfId="5" applyFont="1" applyFill="1" applyBorder="1" applyAlignment="1">
      <alignment horizontal="left" wrapText="1"/>
    </xf>
    <xf numFmtId="0" fontId="34" fillId="5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7" fontId="3" fillId="2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7" fontId="9" fillId="0" borderId="13" xfId="0" applyNumberFormat="1" applyFont="1" applyFill="1" applyBorder="1" applyAlignment="1">
      <alignment vertical="center"/>
    </xf>
    <xf numFmtId="167" fontId="9" fillId="0" borderId="14" xfId="0" applyNumberFormat="1" applyFont="1" applyFill="1" applyBorder="1" applyAlignment="1">
      <alignment vertical="center"/>
    </xf>
    <xf numFmtId="167" fontId="9" fillId="0" borderId="15" xfId="0" applyNumberFormat="1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left" vertical="center"/>
    </xf>
    <xf numFmtId="0" fontId="3" fillId="3" borderId="0" xfId="1" applyFont="1" applyFill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0" xfId="10" applyFont="1" applyFill="1" applyAlignment="1">
      <alignment horizontal="center" vertical="center" wrapText="1"/>
    </xf>
    <xf numFmtId="0" fontId="21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7" fontId="2" fillId="0" borderId="2" xfId="10" applyNumberFormat="1" applyFont="1" applyFill="1" applyBorder="1" applyAlignment="1">
      <alignment horizontal="center" wrapText="1"/>
    </xf>
    <xf numFmtId="167" fontId="2" fillId="0" borderId="3" xfId="1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15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10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175" fontId="3" fillId="0" borderId="1" xfId="1" applyNumberFormat="1" applyFont="1" applyFill="1" applyBorder="1" applyAlignment="1">
      <alignment horizontal="right" vertical="center" wrapText="1"/>
    </xf>
    <xf numFmtId="167" fontId="2" fillId="0" borderId="1" xfId="12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167" fontId="4" fillId="0" borderId="0" xfId="1" applyNumberFormat="1" applyFont="1" applyFill="1" applyAlignment="1">
      <alignment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0" xfId="10" applyNumberFormat="1" applyFont="1" applyFill="1" applyAlignment="1">
      <alignment horizontal="right" wrapText="1"/>
    </xf>
    <xf numFmtId="167" fontId="3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176" fontId="4" fillId="0" borderId="0" xfId="17" applyNumberFormat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justify"/>
    </xf>
    <xf numFmtId="0" fontId="3" fillId="0" borderId="0" xfId="1" applyFont="1" applyFill="1" applyAlignment="1">
      <alignment horizontal="justify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164" fontId="2" fillId="0" borderId="1" xfId="12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5" fillId="0" borderId="1" xfId="5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166" fontId="2" fillId="0" borderId="1" xfId="0" applyNumberFormat="1" applyFont="1" applyFill="1" applyBorder="1" applyAlignment="1">
      <alignment horizontal="justify" wrapText="1"/>
    </xf>
    <xf numFmtId="166" fontId="2" fillId="0" borderId="1" xfId="0" applyNumberFormat="1" applyFont="1" applyFill="1" applyBorder="1" applyAlignment="1" applyProtection="1">
      <alignment horizontal="justify" wrapText="1"/>
    </xf>
    <xf numFmtId="0" fontId="3" fillId="0" borderId="1" xfId="1" applyFont="1" applyFill="1" applyBorder="1" applyAlignment="1">
      <alignment horizontal="justify" wrapText="1"/>
    </xf>
    <xf numFmtId="166" fontId="2" fillId="0" borderId="1" xfId="1" applyNumberFormat="1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justify" wrapText="1"/>
    </xf>
    <xf numFmtId="49" fontId="2" fillId="0" borderId="0" xfId="1" applyNumberFormat="1" applyFont="1" applyFill="1" applyBorder="1" applyAlignment="1">
      <alignment horizontal="justify"/>
    </xf>
    <xf numFmtId="0" fontId="4" fillId="0" borderId="0" xfId="1" applyFont="1" applyFill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164" fontId="3" fillId="0" borderId="1" xfId="1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164" fontId="2" fillId="0" borderId="1" xfId="1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168" fontId="2" fillId="0" borderId="0" xfId="0" applyNumberFormat="1" applyFont="1" applyFill="1" applyAlignment="1">
      <alignment horizontal="justify" vertical="center"/>
    </xf>
    <xf numFmtId="0" fontId="9" fillId="0" borderId="4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13" applyFont="1" applyFill="1" applyBorder="1" applyAlignment="1">
      <alignment horizontal="justify" vertical="center"/>
    </xf>
    <xf numFmtId="0" fontId="9" fillId="0" borderId="0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right" vertical="center" wrapText="1"/>
    </xf>
    <xf numFmtId="177" fontId="3" fillId="0" borderId="1" xfId="1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 wrapText="1"/>
    </xf>
  </cellXfs>
  <cellStyles count="18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0" xfId="5"/>
    <cellStyle name="Обычный 5 2" xfId="16"/>
    <cellStyle name="Обычный_к думе 2009-2011 г. 2" xfId="2"/>
    <cellStyle name="Обычный_Лист1" xfId="15"/>
    <cellStyle name="Обычный_прил.3,5,7  к реш.  Расходы 2009-2011" xfId="10"/>
    <cellStyle name="Обычный_прил.4,6,8-11 к реш.  Расходы 2009-2011" xfId="13"/>
    <cellStyle name="Процентный" xfId="17" builtinId="5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99FF"/>
      <color rgb="FF66FF99"/>
      <color rgb="FFFFCCFF"/>
      <color rgb="FF0000FF"/>
      <color rgb="FFFFFFCC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B8" sqref="B8"/>
    </sheetView>
  </sheetViews>
  <sheetFormatPr defaultRowHeight="15.75" x14ac:dyDescent="0.2"/>
  <cols>
    <col min="1" max="1" width="4.7109375" style="1" customWidth="1"/>
    <col min="2" max="2" width="21.5703125" style="1" customWidth="1"/>
    <col min="3" max="3" width="123.28515625" style="1" customWidth="1"/>
    <col min="4" max="4" width="15.85546875" style="1" customWidth="1"/>
    <col min="5" max="5" width="15.7109375" style="1" customWidth="1"/>
    <col min="6" max="6" width="14.5703125" style="1" customWidth="1"/>
    <col min="7" max="181" width="9.140625" style="1"/>
    <col min="182" max="182" width="6.28515625" style="1" customWidth="1"/>
    <col min="183" max="183" width="24" style="1" customWidth="1"/>
    <col min="184" max="184" width="121.28515625" style="1" customWidth="1"/>
    <col min="185" max="187" width="15.7109375" style="1" customWidth="1"/>
    <col min="188" max="188" width="25.5703125" style="1" customWidth="1"/>
    <col min="189" max="189" width="23.5703125" style="1" customWidth="1"/>
    <col min="190" max="437" width="9.140625" style="1"/>
    <col min="438" max="438" width="6.28515625" style="1" customWidth="1"/>
    <col min="439" max="439" width="24" style="1" customWidth="1"/>
    <col min="440" max="440" width="121.28515625" style="1" customWidth="1"/>
    <col min="441" max="443" width="15.7109375" style="1" customWidth="1"/>
    <col min="444" max="444" width="25.5703125" style="1" customWidth="1"/>
    <col min="445" max="445" width="23.5703125" style="1" customWidth="1"/>
    <col min="446" max="693" width="9.140625" style="1"/>
    <col min="694" max="694" width="6.28515625" style="1" customWidth="1"/>
    <col min="695" max="695" width="24" style="1" customWidth="1"/>
    <col min="696" max="696" width="121.28515625" style="1" customWidth="1"/>
    <col min="697" max="699" width="15.7109375" style="1" customWidth="1"/>
    <col min="700" max="700" width="25.5703125" style="1" customWidth="1"/>
    <col min="701" max="701" width="23.5703125" style="1" customWidth="1"/>
    <col min="702" max="949" width="9.140625" style="1"/>
    <col min="950" max="950" width="6.28515625" style="1" customWidth="1"/>
    <col min="951" max="951" width="24" style="1" customWidth="1"/>
    <col min="952" max="952" width="121.28515625" style="1" customWidth="1"/>
    <col min="953" max="955" width="15.7109375" style="1" customWidth="1"/>
    <col min="956" max="956" width="25.5703125" style="1" customWidth="1"/>
    <col min="957" max="957" width="23.5703125" style="1" customWidth="1"/>
    <col min="958" max="1205" width="9.140625" style="1"/>
    <col min="1206" max="1206" width="6.28515625" style="1" customWidth="1"/>
    <col min="1207" max="1207" width="24" style="1" customWidth="1"/>
    <col min="1208" max="1208" width="121.28515625" style="1" customWidth="1"/>
    <col min="1209" max="1211" width="15.7109375" style="1" customWidth="1"/>
    <col min="1212" max="1212" width="25.5703125" style="1" customWidth="1"/>
    <col min="1213" max="1213" width="23.5703125" style="1" customWidth="1"/>
    <col min="1214" max="1461" width="9.140625" style="1"/>
    <col min="1462" max="1462" width="6.28515625" style="1" customWidth="1"/>
    <col min="1463" max="1463" width="24" style="1" customWidth="1"/>
    <col min="1464" max="1464" width="121.28515625" style="1" customWidth="1"/>
    <col min="1465" max="1467" width="15.7109375" style="1" customWidth="1"/>
    <col min="1468" max="1468" width="25.5703125" style="1" customWidth="1"/>
    <col min="1469" max="1469" width="23.5703125" style="1" customWidth="1"/>
    <col min="1470" max="1717" width="9.140625" style="1"/>
    <col min="1718" max="1718" width="6.28515625" style="1" customWidth="1"/>
    <col min="1719" max="1719" width="24" style="1" customWidth="1"/>
    <col min="1720" max="1720" width="121.28515625" style="1" customWidth="1"/>
    <col min="1721" max="1723" width="15.7109375" style="1" customWidth="1"/>
    <col min="1724" max="1724" width="25.5703125" style="1" customWidth="1"/>
    <col min="1725" max="1725" width="23.5703125" style="1" customWidth="1"/>
    <col min="1726" max="1973" width="9.140625" style="1"/>
    <col min="1974" max="1974" width="6.28515625" style="1" customWidth="1"/>
    <col min="1975" max="1975" width="24" style="1" customWidth="1"/>
    <col min="1976" max="1976" width="121.28515625" style="1" customWidth="1"/>
    <col min="1977" max="1979" width="15.7109375" style="1" customWidth="1"/>
    <col min="1980" max="1980" width="25.5703125" style="1" customWidth="1"/>
    <col min="1981" max="1981" width="23.5703125" style="1" customWidth="1"/>
    <col min="1982" max="2229" width="9.140625" style="1"/>
    <col min="2230" max="2230" width="6.28515625" style="1" customWidth="1"/>
    <col min="2231" max="2231" width="24" style="1" customWidth="1"/>
    <col min="2232" max="2232" width="121.28515625" style="1" customWidth="1"/>
    <col min="2233" max="2235" width="15.7109375" style="1" customWidth="1"/>
    <col min="2236" max="2236" width="25.5703125" style="1" customWidth="1"/>
    <col min="2237" max="2237" width="23.5703125" style="1" customWidth="1"/>
    <col min="2238" max="2485" width="9.140625" style="1"/>
    <col min="2486" max="2486" width="6.28515625" style="1" customWidth="1"/>
    <col min="2487" max="2487" width="24" style="1" customWidth="1"/>
    <col min="2488" max="2488" width="121.28515625" style="1" customWidth="1"/>
    <col min="2489" max="2491" width="15.7109375" style="1" customWidth="1"/>
    <col min="2492" max="2492" width="25.5703125" style="1" customWidth="1"/>
    <col min="2493" max="2493" width="23.5703125" style="1" customWidth="1"/>
    <col min="2494" max="2741" width="9.140625" style="1"/>
    <col min="2742" max="2742" width="6.28515625" style="1" customWidth="1"/>
    <col min="2743" max="2743" width="24" style="1" customWidth="1"/>
    <col min="2744" max="2744" width="121.28515625" style="1" customWidth="1"/>
    <col min="2745" max="2747" width="15.7109375" style="1" customWidth="1"/>
    <col min="2748" max="2748" width="25.5703125" style="1" customWidth="1"/>
    <col min="2749" max="2749" width="23.5703125" style="1" customWidth="1"/>
    <col min="2750" max="2997" width="9.140625" style="1"/>
    <col min="2998" max="2998" width="6.28515625" style="1" customWidth="1"/>
    <col min="2999" max="2999" width="24" style="1" customWidth="1"/>
    <col min="3000" max="3000" width="121.28515625" style="1" customWidth="1"/>
    <col min="3001" max="3003" width="15.7109375" style="1" customWidth="1"/>
    <col min="3004" max="3004" width="25.5703125" style="1" customWidth="1"/>
    <col min="3005" max="3005" width="23.5703125" style="1" customWidth="1"/>
    <col min="3006" max="3253" width="9.140625" style="1"/>
    <col min="3254" max="3254" width="6.28515625" style="1" customWidth="1"/>
    <col min="3255" max="3255" width="24" style="1" customWidth="1"/>
    <col min="3256" max="3256" width="121.28515625" style="1" customWidth="1"/>
    <col min="3257" max="3259" width="15.7109375" style="1" customWidth="1"/>
    <col min="3260" max="3260" width="25.5703125" style="1" customWidth="1"/>
    <col min="3261" max="3261" width="23.5703125" style="1" customWidth="1"/>
    <col min="3262" max="3509" width="9.140625" style="1"/>
    <col min="3510" max="3510" width="6.28515625" style="1" customWidth="1"/>
    <col min="3511" max="3511" width="24" style="1" customWidth="1"/>
    <col min="3512" max="3512" width="121.28515625" style="1" customWidth="1"/>
    <col min="3513" max="3515" width="15.7109375" style="1" customWidth="1"/>
    <col min="3516" max="3516" width="25.5703125" style="1" customWidth="1"/>
    <col min="3517" max="3517" width="23.5703125" style="1" customWidth="1"/>
    <col min="3518" max="3765" width="9.140625" style="1"/>
    <col min="3766" max="3766" width="6.28515625" style="1" customWidth="1"/>
    <col min="3767" max="3767" width="24" style="1" customWidth="1"/>
    <col min="3768" max="3768" width="121.28515625" style="1" customWidth="1"/>
    <col min="3769" max="3771" width="15.7109375" style="1" customWidth="1"/>
    <col min="3772" max="3772" width="25.5703125" style="1" customWidth="1"/>
    <col min="3773" max="3773" width="23.5703125" style="1" customWidth="1"/>
    <col min="3774" max="4021" width="9.140625" style="1"/>
    <col min="4022" max="4022" width="6.28515625" style="1" customWidth="1"/>
    <col min="4023" max="4023" width="24" style="1" customWidth="1"/>
    <col min="4024" max="4024" width="121.28515625" style="1" customWidth="1"/>
    <col min="4025" max="4027" width="15.7109375" style="1" customWidth="1"/>
    <col min="4028" max="4028" width="25.5703125" style="1" customWidth="1"/>
    <col min="4029" max="4029" width="23.5703125" style="1" customWidth="1"/>
    <col min="4030" max="4277" width="9.140625" style="1"/>
    <col min="4278" max="4278" width="6.28515625" style="1" customWidth="1"/>
    <col min="4279" max="4279" width="24" style="1" customWidth="1"/>
    <col min="4280" max="4280" width="121.28515625" style="1" customWidth="1"/>
    <col min="4281" max="4283" width="15.7109375" style="1" customWidth="1"/>
    <col min="4284" max="4284" width="25.5703125" style="1" customWidth="1"/>
    <col min="4285" max="4285" width="23.5703125" style="1" customWidth="1"/>
    <col min="4286" max="4533" width="9.140625" style="1"/>
    <col min="4534" max="4534" width="6.28515625" style="1" customWidth="1"/>
    <col min="4535" max="4535" width="24" style="1" customWidth="1"/>
    <col min="4536" max="4536" width="121.28515625" style="1" customWidth="1"/>
    <col min="4537" max="4539" width="15.7109375" style="1" customWidth="1"/>
    <col min="4540" max="4540" width="25.5703125" style="1" customWidth="1"/>
    <col min="4541" max="4541" width="23.5703125" style="1" customWidth="1"/>
    <col min="4542" max="4789" width="9.140625" style="1"/>
    <col min="4790" max="4790" width="6.28515625" style="1" customWidth="1"/>
    <col min="4791" max="4791" width="24" style="1" customWidth="1"/>
    <col min="4792" max="4792" width="121.28515625" style="1" customWidth="1"/>
    <col min="4793" max="4795" width="15.7109375" style="1" customWidth="1"/>
    <col min="4796" max="4796" width="25.5703125" style="1" customWidth="1"/>
    <col min="4797" max="4797" width="23.5703125" style="1" customWidth="1"/>
    <col min="4798" max="5045" width="9.140625" style="1"/>
    <col min="5046" max="5046" width="6.28515625" style="1" customWidth="1"/>
    <col min="5047" max="5047" width="24" style="1" customWidth="1"/>
    <col min="5048" max="5048" width="121.28515625" style="1" customWidth="1"/>
    <col min="5049" max="5051" width="15.7109375" style="1" customWidth="1"/>
    <col min="5052" max="5052" width="25.5703125" style="1" customWidth="1"/>
    <col min="5053" max="5053" width="23.5703125" style="1" customWidth="1"/>
    <col min="5054" max="5301" width="9.140625" style="1"/>
    <col min="5302" max="5302" width="6.28515625" style="1" customWidth="1"/>
    <col min="5303" max="5303" width="24" style="1" customWidth="1"/>
    <col min="5304" max="5304" width="121.28515625" style="1" customWidth="1"/>
    <col min="5305" max="5307" width="15.7109375" style="1" customWidth="1"/>
    <col min="5308" max="5308" width="25.5703125" style="1" customWidth="1"/>
    <col min="5309" max="5309" width="23.5703125" style="1" customWidth="1"/>
    <col min="5310" max="5557" width="9.140625" style="1"/>
    <col min="5558" max="5558" width="6.28515625" style="1" customWidth="1"/>
    <col min="5559" max="5559" width="24" style="1" customWidth="1"/>
    <col min="5560" max="5560" width="121.28515625" style="1" customWidth="1"/>
    <col min="5561" max="5563" width="15.7109375" style="1" customWidth="1"/>
    <col min="5564" max="5564" width="25.5703125" style="1" customWidth="1"/>
    <col min="5565" max="5565" width="23.5703125" style="1" customWidth="1"/>
    <col min="5566" max="5813" width="9.140625" style="1"/>
    <col min="5814" max="5814" width="6.28515625" style="1" customWidth="1"/>
    <col min="5815" max="5815" width="24" style="1" customWidth="1"/>
    <col min="5816" max="5816" width="121.28515625" style="1" customWidth="1"/>
    <col min="5817" max="5819" width="15.7109375" style="1" customWidth="1"/>
    <col min="5820" max="5820" width="25.5703125" style="1" customWidth="1"/>
    <col min="5821" max="5821" width="23.5703125" style="1" customWidth="1"/>
    <col min="5822" max="6069" width="9.140625" style="1"/>
    <col min="6070" max="6070" width="6.28515625" style="1" customWidth="1"/>
    <col min="6071" max="6071" width="24" style="1" customWidth="1"/>
    <col min="6072" max="6072" width="121.28515625" style="1" customWidth="1"/>
    <col min="6073" max="6075" width="15.7109375" style="1" customWidth="1"/>
    <col min="6076" max="6076" width="25.5703125" style="1" customWidth="1"/>
    <col min="6077" max="6077" width="23.5703125" style="1" customWidth="1"/>
    <col min="6078" max="6325" width="9.140625" style="1"/>
    <col min="6326" max="6326" width="6.28515625" style="1" customWidth="1"/>
    <col min="6327" max="6327" width="24" style="1" customWidth="1"/>
    <col min="6328" max="6328" width="121.28515625" style="1" customWidth="1"/>
    <col min="6329" max="6331" width="15.7109375" style="1" customWidth="1"/>
    <col min="6332" max="6332" width="25.5703125" style="1" customWidth="1"/>
    <col min="6333" max="6333" width="23.5703125" style="1" customWidth="1"/>
    <col min="6334" max="6581" width="9.140625" style="1"/>
    <col min="6582" max="6582" width="6.28515625" style="1" customWidth="1"/>
    <col min="6583" max="6583" width="24" style="1" customWidth="1"/>
    <col min="6584" max="6584" width="121.28515625" style="1" customWidth="1"/>
    <col min="6585" max="6587" width="15.7109375" style="1" customWidth="1"/>
    <col min="6588" max="6588" width="25.5703125" style="1" customWidth="1"/>
    <col min="6589" max="6589" width="23.5703125" style="1" customWidth="1"/>
    <col min="6590" max="6837" width="9.140625" style="1"/>
    <col min="6838" max="6838" width="6.28515625" style="1" customWidth="1"/>
    <col min="6839" max="6839" width="24" style="1" customWidth="1"/>
    <col min="6840" max="6840" width="121.28515625" style="1" customWidth="1"/>
    <col min="6841" max="6843" width="15.7109375" style="1" customWidth="1"/>
    <col min="6844" max="6844" width="25.5703125" style="1" customWidth="1"/>
    <col min="6845" max="6845" width="23.5703125" style="1" customWidth="1"/>
    <col min="6846" max="7093" width="9.140625" style="1"/>
    <col min="7094" max="7094" width="6.28515625" style="1" customWidth="1"/>
    <col min="7095" max="7095" width="24" style="1" customWidth="1"/>
    <col min="7096" max="7096" width="121.28515625" style="1" customWidth="1"/>
    <col min="7097" max="7099" width="15.7109375" style="1" customWidth="1"/>
    <col min="7100" max="7100" width="25.5703125" style="1" customWidth="1"/>
    <col min="7101" max="7101" width="23.5703125" style="1" customWidth="1"/>
    <col min="7102" max="7349" width="9.140625" style="1"/>
    <col min="7350" max="7350" width="6.28515625" style="1" customWidth="1"/>
    <col min="7351" max="7351" width="24" style="1" customWidth="1"/>
    <col min="7352" max="7352" width="121.28515625" style="1" customWidth="1"/>
    <col min="7353" max="7355" width="15.7109375" style="1" customWidth="1"/>
    <col min="7356" max="7356" width="25.5703125" style="1" customWidth="1"/>
    <col min="7357" max="7357" width="23.5703125" style="1" customWidth="1"/>
    <col min="7358" max="7605" width="9.140625" style="1"/>
    <col min="7606" max="7606" width="6.28515625" style="1" customWidth="1"/>
    <col min="7607" max="7607" width="24" style="1" customWidth="1"/>
    <col min="7608" max="7608" width="121.28515625" style="1" customWidth="1"/>
    <col min="7609" max="7611" width="15.7109375" style="1" customWidth="1"/>
    <col min="7612" max="7612" width="25.5703125" style="1" customWidth="1"/>
    <col min="7613" max="7613" width="23.5703125" style="1" customWidth="1"/>
    <col min="7614" max="7861" width="9.140625" style="1"/>
    <col min="7862" max="7862" width="6.28515625" style="1" customWidth="1"/>
    <col min="7863" max="7863" width="24" style="1" customWidth="1"/>
    <col min="7864" max="7864" width="121.28515625" style="1" customWidth="1"/>
    <col min="7865" max="7867" width="15.7109375" style="1" customWidth="1"/>
    <col min="7868" max="7868" width="25.5703125" style="1" customWidth="1"/>
    <col min="7869" max="7869" width="23.5703125" style="1" customWidth="1"/>
    <col min="7870" max="8117" width="9.140625" style="1"/>
    <col min="8118" max="8118" width="6.28515625" style="1" customWidth="1"/>
    <col min="8119" max="8119" width="24" style="1" customWidth="1"/>
    <col min="8120" max="8120" width="121.28515625" style="1" customWidth="1"/>
    <col min="8121" max="8123" width="15.7109375" style="1" customWidth="1"/>
    <col min="8124" max="8124" width="25.5703125" style="1" customWidth="1"/>
    <col min="8125" max="8125" width="23.5703125" style="1" customWidth="1"/>
    <col min="8126" max="8373" width="9.140625" style="1"/>
    <col min="8374" max="8374" width="6.28515625" style="1" customWidth="1"/>
    <col min="8375" max="8375" width="24" style="1" customWidth="1"/>
    <col min="8376" max="8376" width="121.28515625" style="1" customWidth="1"/>
    <col min="8377" max="8379" width="15.7109375" style="1" customWidth="1"/>
    <col min="8380" max="8380" width="25.5703125" style="1" customWidth="1"/>
    <col min="8381" max="8381" width="23.5703125" style="1" customWidth="1"/>
    <col min="8382" max="8629" width="9.140625" style="1"/>
    <col min="8630" max="8630" width="6.28515625" style="1" customWidth="1"/>
    <col min="8631" max="8631" width="24" style="1" customWidth="1"/>
    <col min="8632" max="8632" width="121.28515625" style="1" customWidth="1"/>
    <col min="8633" max="8635" width="15.7109375" style="1" customWidth="1"/>
    <col min="8636" max="8636" width="25.5703125" style="1" customWidth="1"/>
    <col min="8637" max="8637" width="23.5703125" style="1" customWidth="1"/>
    <col min="8638" max="8885" width="9.140625" style="1"/>
    <col min="8886" max="8886" width="6.28515625" style="1" customWidth="1"/>
    <col min="8887" max="8887" width="24" style="1" customWidth="1"/>
    <col min="8888" max="8888" width="121.28515625" style="1" customWidth="1"/>
    <col min="8889" max="8891" width="15.7109375" style="1" customWidth="1"/>
    <col min="8892" max="8892" width="25.5703125" style="1" customWidth="1"/>
    <col min="8893" max="8893" width="23.5703125" style="1" customWidth="1"/>
    <col min="8894" max="9141" width="9.140625" style="1"/>
    <col min="9142" max="9142" width="6.28515625" style="1" customWidth="1"/>
    <col min="9143" max="9143" width="24" style="1" customWidth="1"/>
    <col min="9144" max="9144" width="121.28515625" style="1" customWidth="1"/>
    <col min="9145" max="9147" width="15.7109375" style="1" customWidth="1"/>
    <col min="9148" max="9148" width="25.5703125" style="1" customWidth="1"/>
    <col min="9149" max="9149" width="23.5703125" style="1" customWidth="1"/>
    <col min="9150" max="9397" width="9.140625" style="1"/>
    <col min="9398" max="9398" width="6.28515625" style="1" customWidth="1"/>
    <col min="9399" max="9399" width="24" style="1" customWidth="1"/>
    <col min="9400" max="9400" width="121.28515625" style="1" customWidth="1"/>
    <col min="9401" max="9403" width="15.7109375" style="1" customWidth="1"/>
    <col min="9404" max="9404" width="25.5703125" style="1" customWidth="1"/>
    <col min="9405" max="9405" width="23.5703125" style="1" customWidth="1"/>
    <col min="9406" max="9653" width="9.140625" style="1"/>
    <col min="9654" max="9654" width="6.28515625" style="1" customWidth="1"/>
    <col min="9655" max="9655" width="24" style="1" customWidth="1"/>
    <col min="9656" max="9656" width="121.28515625" style="1" customWidth="1"/>
    <col min="9657" max="9659" width="15.7109375" style="1" customWidth="1"/>
    <col min="9660" max="9660" width="25.5703125" style="1" customWidth="1"/>
    <col min="9661" max="9661" width="23.5703125" style="1" customWidth="1"/>
    <col min="9662" max="9909" width="9.140625" style="1"/>
    <col min="9910" max="9910" width="6.28515625" style="1" customWidth="1"/>
    <col min="9911" max="9911" width="24" style="1" customWidth="1"/>
    <col min="9912" max="9912" width="121.28515625" style="1" customWidth="1"/>
    <col min="9913" max="9915" width="15.7109375" style="1" customWidth="1"/>
    <col min="9916" max="9916" width="25.5703125" style="1" customWidth="1"/>
    <col min="9917" max="9917" width="23.5703125" style="1" customWidth="1"/>
    <col min="9918" max="10165" width="9.140625" style="1"/>
    <col min="10166" max="10166" width="6.28515625" style="1" customWidth="1"/>
    <col min="10167" max="10167" width="24" style="1" customWidth="1"/>
    <col min="10168" max="10168" width="121.28515625" style="1" customWidth="1"/>
    <col min="10169" max="10171" width="15.7109375" style="1" customWidth="1"/>
    <col min="10172" max="10172" width="25.5703125" style="1" customWidth="1"/>
    <col min="10173" max="10173" width="23.5703125" style="1" customWidth="1"/>
    <col min="10174" max="10421" width="9.140625" style="1"/>
    <col min="10422" max="10422" width="6.28515625" style="1" customWidth="1"/>
    <col min="10423" max="10423" width="24" style="1" customWidth="1"/>
    <col min="10424" max="10424" width="121.28515625" style="1" customWidth="1"/>
    <col min="10425" max="10427" width="15.7109375" style="1" customWidth="1"/>
    <col min="10428" max="10428" width="25.5703125" style="1" customWidth="1"/>
    <col min="10429" max="10429" width="23.5703125" style="1" customWidth="1"/>
    <col min="10430" max="10677" width="9.140625" style="1"/>
    <col min="10678" max="10678" width="6.28515625" style="1" customWidth="1"/>
    <col min="10679" max="10679" width="24" style="1" customWidth="1"/>
    <col min="10680" max="10680" width="121.28515625" style="1" customWidth="1"/>
    <col min="10681" max="10683" width="15.7109375" style="1" customWidth="1"/>
    <col min="10684" max="10684" width="25.5703125" style="1" customWidth="1"/>
    <col min="10685" max="10685" width="23.5703125" style="1" customWidth="1"/>
    <col min="10686" max="10933" width="9.140625" style="1"/>
    <col min="10934" max="10934" width="6.28515625" style="1" customWidth="1"/>
    <col min="10935" max="10935" width="24" style="1" customWidth="1"/>
    <col min="10936" max="10936" width="121.28515625" style="1" customWidth="1"/>
    <col min="10937" max="10939" width="15.7109375" style="1" customWidth="1"/>
    <col min="10940" max="10940" width="25.5703125" style="1" customWidth="1"/>
    <col min="10941" max="10941" width="23.5703125" style="1" customWidth="1"/>
    <col min="10942" max="11189" width="9.140625" style="1"/>
    <col min="11190" max="11190" width="6.28515625" style="1" customWidth="1"/>
    <col min="11191" max="11191" width="24" style="1" customWidth="1"/>
    <col min="11192" max="11192" width="121.28515625" style="1" customWidth="1"/>
    <col min="11193" max="11195" width="15.7109375" style="1" customWidth="1"/>
    <col min="11196" max="11196" width="25.5703125" style="1" customWidth="1"/>
    <col min="11197" max="11197" width="23.5703125" style="1" customWidth="1"/>
    <col min="11198" max="11445" width="9.140625" style="1"/>
    <col min="11446" max="11446" width="6.28515625" style="1" customWidth="1"/>
    <col min="11447" max="11447" width="24" style="1" customWidth="1"/>
    <col min="11448" max="11448" width="121.28515625" style="1" customWidth="1"/>
    <col min="11449" max="11451" width="15.7109375" style="1" customWidth="1"/>
    <col min="11452" max="11452" width="25.5703125" style="1" customWidth="1"/>
    <col min="11453" max="11453" width="23.5703125" style="1" customWidth="1"/>
    <col min="11454" max="11701" width="9.140625" style="1"/>
    <col min="11702" max="11702" width="6.28515625" style="1" customWidth="1"/>
    <col min="11703" max="11703" width="24" style="1" customWidth="1"/>
    <col min="11704" max="11704" width="121.28515625" style="1" customWidth="1"/>
    <col min="11705" max="11707" width="15.7109375" style="1" customWidth="1"/>
    <col min="11708" max="11708" width="25.5703125" style="1" customWidth="1"/>
    <col min="11709" max="11709" width="23.5703125" style="1" customWidth="1"/>
    <col min="11710" max="11957" width="9.140625" style="1"/>
    <col min="11958" max="11958" width="6.28515625" style="1" customWidth="1"/>
    <col min="11959" max="11959" width="24" style="1" customWidth="1"/>
    <col min="11960" max="11960" width="121.28515625" style="1" customWidth="1"/>
    <col min="11961" max="11963" width="15.7109375" style="1" customWidth="1"/>
    <col min="11964" max="11964" width="25.5703125" style="1" customWidth="1"/>
    <col min="11965" max="11965" width="23.5703125" style="1" customWidth="1"/>
    <col min="11966" max="12213" width="9.140625" style="1"/>
    <col min="12214" max="12214" width="6.28515625" style="1" customWidth="1"/>
    <col min="12215" max="12215" width="24" style="1" customWidth="1"/>
    <col min="12216" max="12216" width="121.28515625" style="1" customWidth="1"/>
    <col min="12217" max="12219" width="15.7109375" style="1" customWidth="1"/>
    <col min="12220" max="12220" width="25.5703125" style="1" customWidth="1"/>
    <col min="12221" max="12221" width="23.5703125" style="1" customWidth="1"/>
    <col min="12222" max="12469" width="9.140625" style="1"/>
    <col min="12470" max="12470" width="6.28515625" style="1" customWidth="1"/>
    <col min="12471" max="12471" width="24" style="1" customWidth="1"/>
    <col min="12472" max="12472" width="121.28515625" style="1" customWidth="1"/>
    <col min="12473" max="12475" width="15.7109375" style="1" customWidth="1"/>
    <col min="12476" max="12476" width="25.5703125" style="1" customWidth="1"/>
    <col min="12477" max="12477" width="23.5703125" style="1" customWidth="1"/>
    <col min="12478" max="12725" width="9.140625" style="1"/>
    <col min="12726" max="12726" width="6.28515625" style="1" customWidth="1"/>
    <col min="12727" max="12727" width="24" style="1" customWidth="1"/>
    <col min="12728" max="12728" width="121.28515625" style="1" customWidth="1"/>
    <col min="12729" max="12731" width="15.7109375" style="1" customWidth="1"/>
    <col min="12732" max="12732" width="25.5703125" style="1" customWidth="1"/>
    <col min="12733" max="12733" width="23.5703125" style="1" customWidth="1"/>
    <col min="12734" max="12981" width="9.140625" style="1"/>
    <col min="12982" max="12982" width="6.28515625" style="1" customWidth="1"/>
    <col min="12983" max="12983" width="24" style="1" customWidth="1"/>
    <col min="12984" max="12984" width="121.28515625" style="1" customWidth="1"/>
    <col min="12985" max="12987" width="15.7109375" style="1" customWidth="1"/>
    <col min="12988" max="12988" width="25.5703125" style="1" customWidth="1"/>
    <col min="12989" max="12989" width="23.5703125" style="1" customWidth="1"/>
    <col min="12990" max="13237" width="9.140625" style="1"/>
    <col min="13238" max="13238" width="6.28515625" style="1" customWidth="1"/>
    <col min="13239" max="13239" width="24" style="1" customWidth="1"/>
    <col min="13240" max="13240" width="121.28515625" style="1" customWidth="1"/>
    <col min="13241" max="13243" width="15.7109375" style="1" customWidth="1"/>
    <col min="13244" max="13244" width="25.5703125" style="1" customWidth="1"/>
    <col min="13245" max="13245" width="23.5703125" style="1" customWidth="1"/>
    <col min="13246" max="13493" width="9.140625" style="1"/>
    <col min="13494" max="13494" width="6.28515625" style="1" customWidth="1"/>
    <col min="13495" max="13495" width="24" style="1" customWidth="1"/>
    <col min="13496" max="13496" width="121.28515625" style="1" customWidth="1"/>
    <col min="13497" max="13499" width="15.7109375" style="1" customWidth="1"/>
    <col min="13500" max="13500" width="25.5703125" style="1" customWidth="1"/>
    <col min="13501" max="13501" width="23.5703125" style="1" customWidth="1"/>
    <col min="13502" max="13749" width="9.140625" style="1"/>
    <col min="13750" max="13750" width="6.28515625" style="1" customWidth="1"/>
    <col min="13751" max="13751" width="24" style="1" customWidth="1"/>
    <col min="13752" max="13752" width="121.28515625" style="1" customWidth="1"/>
    <col min="13753" max="13755" width="15.7109375" style="1" customWidth="1"/>
    <col min="13756" max="13756" width="25.5703125" style="1" customWidth="1"/>
    <col min="13757" max="13757" width="23.5703125" style="1" customWidth="1"/>
    <col min="13758" max="14005" width="9.140625" style="1"/>
    <col min="14006" max="14006" width="6.28515625" style="1" customWidth="1"/>
    <col min="14007" max="14007" width="24" style="1" customWidth="1"/>
    <col min="14008" max="14008" width="121.28515625" style="1" customWidth="1"/>
    <col min="14009" max="14011" width="15.7109375" style="1" customWidth="1"/>
    <col min="14012" max="14012" width="25.5703125" style="1" customWidth="1"/>
    <col min="14013" max="14013" width="23.5703125" style="1" customWidth="1"/>
    <col min="14014" max="14261" width="9.140625" style="1"/>
    <col min="14262" max="14262" width="6.28515625" style="1" customWidth="1"/>
    <col min="14263" max="14263" width="24" style="1" customWidth="1"/>
    <col min="14264" max="14264" width="121.28515625" style="1" customWidth="1"/>
    <col min="14265" max="14267" width="15.7109375" style="1" customWidth="1"/>
    <col min="14268" max="14268" width="25.5703125" style="1" customWidth="1"/>
    <col min="14269" max="14269" width="23.5703125" style="1" customWidth="1"/>
    <col min="14270" max="14517" width="9.140625" style="1"/>
    <col min="14518" max="14518" width="6.28515625" style="1" customWidth="1"/>
    <col min="14519" max="14519" width="24" style="1" customWidth="1"/>
    <col min="14520" max="14520" width="121.28515625" style="1" customWidth="1"/>
    <col min="14521" max="14523" width="15.7109375" style="1" customWidth="1"/>
    <col min="14524" max="14524" width="25.5703125" style="1" customWidth="1"/>
    <col min="14525" max="14525" width="23.5703125" style="1" customWidth="1"/>
    <col min="14526" max="14773" width="9.140625" style="1"/>
    <col min="14774" max="14774" width="6.28515625" style="1" customWidth="1"/>
    <col min="14775" max="14775" width="24" style="1" customWidth="1"/>
    <col min="14776" max="14776" width="121.28515625" style="1" customWidth="1"/>
    <col min="14777" max="14779" width="15.7109375" style="1" customWidth="1"/>
    <col min="14780" max="14780" width="25.5703125" style="1" customWidth="1"/>
    <col min="14781" max="14781" width="23.5703125" style="1" customWidth="1"/>
    <col min="14782" max="15029" width="9.140625" style="1"/>
    <col min="15030" max="15030" width="6.28515625" style="1" customWidth="1"/>
    <col min="15031" max="15031" width="24" style="1" customWidth="1"/>
    <col min="15032" max="15032" width="121.28515625" style="1" customWidth="1"/>
    <col min="15033" max="15035" width="15.7109375" style="1" customWidth="1"/>
    <col min="15036" max="15036" width="25.5703125" style="1" customWidth="1"/>
    <col min="15037" max="15037" width="23.5703125" style="1" customWidth="1"/>
    <col min="15038" max="15285" width="9.140625" style="1"/>
    <col min="15286" max="15286" width="6.28515625" style="1" customWidth="1"/>
    <col min="15287" max="15287" width="24" style="1" customWidth="1"/>
    <col min="15288" max="15288" width="121.28515625" style="1" customWidth="1"/>
    <col min="15289" max="15291" width="15.7109375" style="1" customWidth="1"/>
    <col min="15292" max="15292" width="25.5703125" style="1" customWidth="1"/>
    <col min="15293" max="15293" width="23.5703125" style="1" customWidth="1"/>
    <col min="15294" max="15541" width="9.140625" style="1"/>
    <col min="15542" max="15542" width="6.28515625" style="1" customWidth="1"/>
    <col min="15543" max="15543" width="24" style="1" customWidth="1"/>
    <col min="15544" max="15544" width="121.28515625" style="1" customWidth="1"/>
    <col min="15545" max="15547" width="15.7109375" style="1" customWidth="1"/>
    <col min="15548" max="15548" width="25.5703125" style="1" customWidth="1"/>
    <col min="15549" max="15549" width="23.5703125" style="1" customWidth="1"/>
    <col min="15550" max="15797" width="9.140625" style="1"/>
    <col min="15798" max="15798" width="6.28515625" style="1" customWidth="1"/>
    <col min="15799" max="15799" width="24" style="1" customWidth="1"/>
    <col min="15800" max="15800" width="121.28515625" style="1" customWidth="1"/>
    <col min="15801" max="15803" width="15.7109375" style="1" customWidth="1"/>
    <col min="15804" max="15804" width="25.5703125" style="1" customWidth="1"/>
    <col min="15805" max="15805" width="23.5703125" style="1" customWidth="1"/>
    <col min="15806" max="16053" width="9.140625" style="1"/>
    <col min="16054" max="16054" width="6.28515625" style="1" customWidth="1"/>
    <col min="16055" max="16055" width="24" style="1" customWidth="1"/>
    <col min="16056" max="16056" width="121.28515625" style="1" customWidth="1"/>
    <col min="16057" max="16059" width="15.7109375" style="1" customWidth="1"/>
    <col min="16060" max="16060" width="25.5703125" style="1" customWidth="1"/>
    <col min="16061" max="16061" width="23.5703125" style="1" customWidth="1"/>
    <col min="16062" max="16384" width="9.140625" style="1"/>
  </cols>
  <sheetData>
    <row r="1" spans="1:6" ht="17.25" customHeight="1" x14ac:dyDescent="0.2">
      <c r="B1" s="6"/>
      <c r="D1" s="135" t="s">
        <v>879</v>
      </c>
    </row>
    <row r="2" spans="1:6" ht="17.25" customHeight="1" x14ac:dyDescent="0.2">
      <c r="D2" s="1" t="s">
        <v>654</v>
      </c>
    </row>
    <row r="3" spans="1:6" ht="17.25" customHeight="1" x14ac:dyDescent="0.2">
      <c r="D3" s="1" t="s">
        <v>655</v>
      </c>
    </row>
    <row r="4" spans="1:6" ht="17.25" customHeight="1" x14ac:dyDescent="0.2">
      <c r="B4" s="14"/>
      <c r="C4" s="14"/>
      <c r="D4" s="1" t="s">
        <v>656</v>
      </c>
    </row>
    <row r="6" spans="1:6" ht="39.75" customHeight="1" x14ac:dyDescent="0.25">
      <c r="A6" s="207" t="s">
        <v>657</v>
      </c>
      <c r="B6" s="207"/>
      <c r="C6" s="207"/>
      <c r="D6" s="207"/>
      <c r="E6" s="207"/>
      <c r="F6" s="207"/>
    </row>
    <row r="7" spans="1:6" ht="18.75" customHeight="1" x14ac:dyDescent="0.2">
      <c r="A7" s="11"/>
      <c r="B7" s="11"/>
      <c r="C7" s="11"/>
      <c r="D7" s="11"/>
      <c r="E7" s="11"/>
      <c r="F7" s="11"/>
    </row>
    <row r="8" spans="1:6" ht="19.5" customHeight="1" x14ac:dyDescent="0.2">
      <c r="F8" s="15" t="s">
        <v>625</v>
      </c>
    </row>
    <row r="9" spans="1:6" s="13" customFormat="1" ht="35.25" customHeight="1" x14ac:dyDescent="0.2">
      <c r="A9" s="208" t="s">
        <v>658</v>
      </c>
      <c r="B9" s="208"/>
      <c r="C9" s="130" t="s">
        <v>659</v>
      </c>
      <c r="D9" s="130" t="s">
        <v>660</v>
      </c>
      <c r="E9" s="130" t="s">
        <v>661</v>
      </c>
      <c r="F9" s="130" t="s">
        <v>662</v>
      </c>
    </row>
    <row r="10" spans="1:6" s="13" customFormat="1" x14ac:dyDescent="0.2">
      <c r="A10" s="209" t="s">
        <v>353</v>
      </c>
      <c r="B10" s="209"/>
      <c r="C10" s="131" t="s">
        <v>354</v>
      </c>
      <c r="D10" s="131" t="s">
        <v>397</v>
      </c>
      <c r="E10" s="131" t="s">
        <v>355</v>
      </c>
      <c r="F10" s="131" t="s">
        <v>626</v>
      </c>
    </row>
    <row r="11" spans="1:6" x14ac:dyDescent="0.25">
      <c r="A11" s="203" t="s">
        <v>663</v>
      </c>
      <c r="B11" s="203"/>
      <c r="C11" s="16" t="s">
        <v>664</v>
      </c>
      <c r="D11" s="17">
        <f>D12+D14+D16+D20+D23+D26+D33+D37+D40+D45+D46</f>
        <v>1870068.2</v>
      </c>
      <c r="E11" s="17">
        <f>E12+E14+E16+E20+E23+E26+E33+E37+E40+E45+E46</f>
        <v>1947570</v>
      </c>
      <c r="F11" s="17">
        <f>F12+F14+F16+F20+F23+F26+F33+F37+F40+F45+F46</f>
        <v>2010973</v>
      </c>
    </row>
    <row r="12" spans="1:6" x14ac:dyDescent="0.25">
      <c r="A12" s="203" t="s">
        <v>665</v>
      </c>
      <c r="B12" s="203"/>
      <c r="C12" s="16" t="s">
        <v>666</v>
      </c>
      <c r="D12" s="17">
        <v>1198649</v>
      </c>
      <c r="E12" s="17">
        <v>1270663</v>
      </c>
      <c r="F12" s="17">
        <v>1331249</v>
      </c>
    </row>
    <row r="13" spans="1:6" x14ac:dyDescent="0.25">
      <c r="A13" s="204" t="s">
        <v>667</v>
      </c>
      <c r="B13" s="204"/>
      <c r="C13" s="18" t="s">
        <v>668</v>
      </c>
      <c r="D13" s="19">
        <v>1198649</v>
      </c>
      <c r="E13" s="19">
        <v>1270663</v>
      </c>
      <c r="F13" s="19">
        <v>1331249</v>
      </c>
    </row>
    <row r="14" spans="1:6" ht="18.75" customHeight="1" x14ac:dyDescent="0.25">
      <c r="A14" s="203" t="s">
        <v>669</v>
      </c>
      <c r="B14" s="203"/>
      <c r="C14" s="16" t="s">
        <v>670</v>
      </c>
      <c r="D14" s="17">
        <v>23563</v>
      </c>
      <c r="E14" s="17">
        <v>24411</v>
      </c>
      <c r="F14" s="17">
        <v>25265</v>
      </c>
    </row>
    <row r="15" spans="1:6" x14ac:dyDescent="0.25">
      <c r="A15" s="204" t="s">
        <v>671</v>
      </c>
      <c r="B15" s="204"/>
      <c r="C15" s="18" t="s">
        <v>672</v>
      </c>
      <c r="D15" s="19">
        <v>23563</v>
      </c>
      <c r="E15" s="19">
        <v>24411</v>
      </c>
      <c r="F15" s="19">
        <v>25265</v>
      </c>
    </row>
    <row r="16" spans="1:6" x14ac:dyDescent="0.25">
      <c r="A16" s="203" t="s">
        <v>673</v>
      </c>
      <c r="B16" s="203"/>
      <c r="C16" s="16" t="s">
        <v>674</v>
      </c>
      <c r="D16" s="17">
        <f>D17+D18+D19</f>
        <v>220033</v>
      </c>
      <c r="E16" s="17">
        <f>E17+E18+E19</f>
        <v>238968</v>
      </c>
      <c r="F16" s="17">
        <f>F17+F18+F19</f>
        <v>241479</v>
      </c>
    </row>
    <row r="17" spans="1:6" x14ac:dyDescent="0.25">
      <c r="A17" s="204" t="s">
        <v>675</v>
      </c>
      <c r="B17" s="204"/>
      <c r="C17" s="20" t="s">
        <v>676</v>
      </c>
      <c r="D17" s="19">
        <v>190204</v>
      </c>
      <c r="E17" s="19">
        <v>208543</v>
      </c>
      <c r="F17" s="19">
        <v>210415</v>
      </c>
    </row>
    <row r="18" spans="1:6" x14ac:dyDescent="0.25">
      <c r="A18" s="204" t="s">
        <v>677</v>
      </c>
      <c r="B18" s="204"/>
      <c r="C18" s="18" t="s">
        <v>678</v>
      </c>
      <c r="D18" s="19">
        <v>199</v>
      </c>
      <c r="E18" s="19">
        <v>203</v>
      </c>
      <c r="F18" s="19">
        <v>207</v>
      </c>
    </row>
    <row r="19" spans="1:6" x14ac:dyDescent="0.25">
      <c r="A19" s="204" t="s">
        <v>679</v>
      </c>
      <c r="B19" s="204"/>
      <c r="C19" s="18" t="s">
        <v>680</v>
      </c>
      <c r="D19" s="19">
        <v>29630</v>
      </c>
      <c r="E19" s="19">
        <v>30222</v>
      </c>
      <c r="F19" s="19">
        <v>30857</v>
      </c>
    </row>
    <row r="20" spans="1:6" x14ac:dyDescent="0.25">
      <c r="A20" s="203" t="s">
        <v>681</v>
      </c>
      <c r="B20" s="203"/>
      <c r="C20" s="16" t="s">
        <v>682</v>
      </c>
      <c r="D20" s="17">
        <f>D21+D22</f>
        <v>160017</v>
      </c>
      <c r="E20" s="17">
        <f>E21+E22</f>
        <v>163017</v>
      </c>
      <c r="F20" s="17">
        <f>F21+F22</f>
        <v>163017</v>
      </c>
    </row>
    <row r="21" spans="1:6" x14ac:dyDescent="0.25">
      <c r="A21" s="204" t="s">
        <v>683</v>
      </c>
      <c r="B21" s="204"/>
      <c r="C21" s="18" t="s">
        <v>684</v>
      </c>
      <c r="D21" s="19">
        <v>68880</v>
      </c>
      <c r="E21" s="19">
        <v>71695</v>
      </c>
      <c r="F21" s="19">
        <v>71695</v>
      </c>
    </row>
    <row r="22" spans="1:6" x14ac:dyDescent="0.25">
      <c r="A22" s="204" t="s">
        <v>685</v>
      </c>
      <c r="B22" s="204"/>
      <c r="C22" s="18" t="s">
        <v>686</v>
      </c>
      <c r="D22" s="19">
        <v>91137</v>
      </c>
      <c r="E22" s="19">
        <v>91322</v>
      </c>
      <c r="F22" s="19">
        <v>91322</v>
      </c>
    </row>
    <row r="23" spans="1:6" x14ac:dyDescent="0.25">
      <c r="A23" s="203" t="s">
        <v>687</v>
      </c>
      <c r="B23" s="203"/>
      <c r="C23" s="16" t="s">
        <v>688</v>
      </c>
      <c r="D23" s="17">
        <f>D24+D25</f>
        <v>19569</v>
      </c>
      <c r="E23" s="17">
        <f>E24+E25</f>
        <v>21092</v>
      </c>
      <c r="F23" s="17">
        <f>F24+F25</f>
        <v>22734</v>
      </c>
    </row>
    <row r="24" spans="1:6" x14ac:dyDescent="0.25">
      <c r="A24" s="204" t="s">
        <v>689</v>
      </c>
      <c r="B24" s="204"/>
      <c r="C24" s="18" t="s">
        <v>690</v>
      </c>
      <c r="D24" s="19">
        <v>19529</v>
      </c>
      <c r="E24" s="19">
        <v>21052</v>
      </c>
      <c r="F24" s="19">
        <v>22694</v>
      </c>
    </row>
    <row r="25" spans="1:6" x14ac:dyDescent="0.25">
      <c r="A25" s="204" t="s">
        <v>691</v>
      </c>
      <c r="B25" s="204"/>
      <c r="C25" s="18" t="s">
        <v>692</v>
      </c>
      <c r="D25" s="19">
        <v>40</v>
      </c>
      <c r="E25" s="19">
        <v>40</v>
      </c>
      <c r="F25" s="19">
        <v>40</v>
      </c>
    </row>
    <row r="26" spans="1:6" ht="31.5" x14ac:dyDescent="0.25">
      <c r="A26" s="203" t="s">
        <v>693</v>
      </c>
      <c r="B26" s="203"/>
      <c r="C26" s="16" t="s">
        <v>694</v>
      </c>
      <c r="D26" s="17">
        <f>D27+D28+D29+D30+D31+D32</f>
        <v>186933</v>
      </c>
      <c r="E26" s="17">
        <f t="shared" ref="E26:F26" si="0">E27+E28+E29+E30+E31+E32</f>
        <v>182309</v>
      </c>
      <c r="F26" s="17">
        <f t="shared" si="0"/>
        <v>182489</v>
      </c>
    </row>
    <row r="27" spans="1:6" ht="45.75" customHeight="1" x14ac:dyDescent="0.25">
      <c r="A27" s="204" t="s">
        <v>695</v>
      </c>
      <c r="B27" s="204"/>
      <c r="C27" s="5" t="s">
        <v>696</v>
      </c>
      <c r="D27" s="19">
        <v>127000</v>
      </c>
      <c r="E27" s="19">
        <v>127500</v>
      </c>
      <c r="F27" s="19">
        <v>128000</v>
      </c>
    </row>
    <row r="28" spans="1:6" ht="47.25" x14ac:dyDescent="0.25">
      <c r="A28" s="204" t="s">
        <v>697</v>
      </c>
      <c r="B28" s="204"/>
      <c r="C28" s="5" t="s">
        <v>698</v>
      </c>
      <c r="D28" s="19">
        <v>13500</v>
      </c>
      <c r="E28" s="19">
        <v>13600</v>
      </c>
      <c r="F28" s="19">
        <v>13700</v>
      </c>
    </row>
    <row r="29" spans="1:6" ht="21" customHeight="1" x14ac:dyDescent="0.25">
      <c r="A29" s="204" t="s">
        <v>699</v>
      </c>
      <c r="B29" s="204"/>
      <c r="C29" s="8" t="s">
        <v>700</v>
      </c>
      <c r="D29" s="19">
        <v>9000</v>
      </c>
      <c r="E29" s="19">
        <v>7900</v>
      </c>
      <c r="F29" s="19">
        <v>6400</v>
      </c>
    </row>
    <row r="30" spans="1:6" ht="63" x14ac:dyDescent="0.25">
      <c r="A30" s="204" t="s">
        <v>701</v>
      </c>
      <c r="B30" s="204"/>
      <c r="C30" s="5" t="s">
        <v>702</v>
      </c>
      <c r="D30" s="19">
        <v>14450</v>
      </c>
      <c r="E30" s="19">
        <v>9100</v>
      </c>
      <c r="F30" s="19">
        <v>8900</v>
      </c>
    </row>
    <row r="31" spans="1:6" ht="47.25" x14ac:dyDescent="0.25">
      <c r="A31" s="204" t="s">
        <v>703</v>
      </c>
      <c r="B31" s="204"/>
      <c r="C31" s="5" t="s">
        <v>704</v>
      </c>
      <c r="D31" s="19">
        <v>20103</v>
      </c>
      <c r="E31" s="19">
        <v>21329</v>
      </c>
      <c r="F31" s="19">
        <v>22609</v>
      </c>
    </row>
    <row r="32" spans="1:6" ht="50.25" customHeight="1" x14ac:dyDescent="0.25">
      <c r="A32" s="204" t="s">
        <v>705</v>
      </c>
      <c r="B32" s="204"/>
      <c r="C32" s="5" t="s">
        <v>706</v>
      </c>
      <c r="D32" s="19">
        <v>2880</v>
      </c>
      <c r="E32" s="19">
        <v>2880</v>
      </c>
      <c r="F32" s="19">
        <v>2880</v>
      </c>
    </row>
    <row r="33" spans="1:6" x14ac:dyDescent="0.25">
      <c r="A33" s="203" t="s">
        <v>707</v>
      </c>
      <c r="B33" s="203"/>
      <c r="C33" s="16" t="s">
        <v>708</v>
      </c>
      <c r="D33" s="17">
        <f>D34+D35</f>
        <v>14241</v>
      </c>
      <c r="E33" s="17">
        <f>E34+E35</f>
        <v>11955</v>
      </c>
      <c r="F33" s="17">
        <f>F34+F35</f>
        <v>11855</v>
      </c>
    </row>
    <row r="34" spans="1:6" x14ac:dyDescent="0.25">
      <c r="A34" s="204" t="s">
        <v>709</v>
      </c>
      <c r="B34" s="204"/>
      <c r="C34" s="18" t="s">
        <v>710</v>
      </c>
      <c r="D34" s="19">
        <v>13941</v>
      </c>
      <c r="E34" s="19">
        <v>11655</v>
      </c>
      <c r="F34" s="19">
        <v>11655</v>
      </c>
    </row>
    <row r="35" spans="1:6" x14ac:dyDescent="0.25">
      <c r="A35" s="203" t="s">
        <v>711</v>
      </c>
      <c r="B35" s="205"/>
      <c r="C35" s="16" t="s">
        <v>712</v>
      </c>
      <c r="D35" s="17">
        <f>D36</f>
        <v>300</v>
      </c>
      <c r="E35" s="17">
        <f>E36</f>
        <v>300</v>
      </c>
      <c r="F35" s="17">
        <f>F36</f>
        <v>200</v>
      </c>
    </row>
    <row r="36" spans="1:6" ht="31.5" x14ac:dyDescent="0.25">
      <c r="A36" s="204" t="s">
        <v>713</v>
      </c>
      <c r="B36" s="206"/>
      <c r="C36" s="5" t="s">
        <v>714</v>
      </c>
      <c r="D36" s="19">
        <v>300</v>
      </c>
      <c r="E36" s="19">
        <v>300</v>
      </c>
      <c r="F36" s="19">
        <v>200</v>
      </c>
    </row>
    <row r="37" spans="1:6" s="13" customFormat="1" x14ac:dyDescent="0.25">
      <c r="A37" s="203" t="s">
        <v>715</v>
      </c>
      <c r="B37" s="203"/>
      <c r="C37" s="16" t="s">
        <v>716</v>
      </c>
      <c r="D37" s="17">
        <f>D38+D39</f>
        <v>3040</v>
      </c>
      <c r="E37" s="17">
        <f>E38+E39</f>
        <v>3040</v>
      </c>
      <c r="F37" s="17">
        <f>F38+F39</f>
        <v>3040</v>
      </c>
    </row>
    <row r="38" spans="1:6" x14ac:dyDescent="0.25">
      <c r="A38" s="204" t="s">
        <v>717</v>
      </c>
      <c r="B38" s="204"/>
      <c r="C38" s="18" t="s">
        <v>718</v>
      </c>
      <c r="D38" s="19">
        <v>40</v>
      </c>
      <c r="E38" s="19">
        <v>40</v>
      </c>
      <c r="F38" s="19">
        <v>40</v>
      </c>
    </row>
    <row r="39" spans="1:6" x14ac:dyDescent="0.25">
      <c r="A39" s="204" t="s">
        <v>719</v>
      </c>
      <c r="B39" s="204"/>
      <c r="C39" s="18" t="s">
        <v>720</v>
      </c>
      <c r="D39" s="19">
        <v>3000</v>
      </c>
      <c r="E39" s="19">
        <v>3000</v>
      </c>
      <c r="F39" s="19">
        <v>3000</v>
      </c>
    </row>
    <row r="40" spans="1:6" x14ac:dyDescent="0.25">
      <c r="A40" s="203" t="s">
        <v>721</v>
      </c>
      <c r="B40" s="203"/>
      <c r="C40" s="16" t="s">
        <v>722</v>
      </c>
      <c r="D40" s="17">
        <f>D41+D42+D43+D44</f>
        <v>18820</v>
      </c>
      <c r="E40" s="17">
        <f>E41+E42+E43+E44</f>
        <v>15070</v>
      </c>
      <c r="F40" s="17">
        <f>F41+F42+F43+F44</f>
        <v>12800</v>
      </c>
    </row>
    <row r="41" spans="1:6" ht="47.25" x14ac:dyDescent="0.25">
      <c r="A41" s="204" t="s">
        <v>723</v>
      </c>
      <c r="B41" s="204"/>
      <c r="C41" s="5" t="s">
        <v>724</v>
      </c>
      <c r="D41" s="19">
        <v>1730</v>
      </c>
      <c r="E41" s="19">
        <v>1570</v>
      </c>
      <c r="F41" s="19">
        <v>200</v>
      </c>
    </row>
    <row r="42" spans="1:6" ht="31.5" x14ac:dyDescent="0.25">
      <c r="A42" s="204" t="s">
        <v>725</v>
      </c>
      <c r="B42" s="204"/>
      <c r="C42" s="5" t="s">
        <v>726</v>
      </c>
      <c r="D42" s="19">
        <v>12000</v>
      </c>
      <c r="E42" s="19">
        <v>10000</v>
      </c>
      <c r="F42" s="19">
        <v>10000</v>
      </c>
    </row>
    <row r="43" spans="1:6" ht="31.5" x14ac:dyDescent="0.25">
      <c r="A43" s="201" t="s">
        <v>727</v>
      </c>
      <c r="B43" s="201"/>
      <c r="C43" s="5" t="s">
        <v>728</v>
      </c>
      <c r="D43" s="19">
        <v>1090</v>
      </c>
      <c r="E43" s="19">
        <v>1500</v>
      </c>
      <c r="F43" s="19">
        <v>1600</v>
      </c>
    </row>
    <row r="44" spans="1:6" ht="47.25" x14ac:dyDescent="0.25">
      <c r="A44" s="204" t="s">
        <v>729</v>
      </c>
      <c r="B44" s="204"/>
      <c r="C44" s="8" t="s">
        <v>730</v>
      </c>
      <c r="D44" s="19">
        <v>4000</v>
      </c>
      <c r="E44" s="19">
        <v>2000</v>
      </c>
      <c r="F44" s="19">
        <v>1000</v>
      </c>
    </row>
    <row r="45" spans="1:6" x14ac:dyDescent="0.25">
      <c r="A45" s="203" t="s">
        <v>731</v>
      </c>
      <c r="B45" s="203"/>
      <c r="C45" s="16" t="s">
        <v>732</v>
      </c>
      <c r="D45" s="17">
        <v>14000</v>
      </c>
      <c r="E45" s="17">
        <v>14000</v>
      </c>
      <c r="F45" s="17">
        <v>14000</v>
      </c>
    </row>
    <row r="46" spans="1:6" x14ac:dyDescent="0.25">
      <c r="A46" s="203" t="s">
        <v>733</v>
      </c>
      <c r="B46" s="203"/>
      <c r="C46" s="16" t="s">
        <v>734</v>
      </c>
      <c r="D46" s="17">
        <f>D47+D48+D49</f>
        <v>11203.2</v>
      </c>
      <c r="E46" s="17">
        <f>E47</f>
        <v>3045</v>
      </c>
      <c r="F46" s="17">
        <f>F47+F48+F49</f>
        <v>3045</v>
      </c>
    </row>
    <row r="47" spans="1:6" x14ac:dyDescent="0.25">
      <c r="A47" s="204" t="s">
        <v>735</v>
      </c>
      <c r="B47" s="204"/>
      <c r="C47" s="18" t="s">
        <v>736</v>
      </c>
      <c r="D47" s="19">
        <v>10045</v>
      </c>
      <c r="E47" s="19">
        <v>3045</v>
      </c>
      <c r="F47" s="19">
        <v>3045</v>
      </c>
    </row>
    <row r="48" spans="1:6" ht="15.75" customHeight="1" x14ac:dyDescent="0.25">
      <c r="A48" s="204" t="s">
        <v>737</v>
      </c>
      <c r="B48" s="204"/>
      <c r="C48" s="18" t="s">
        <v>738</v>
      </c>
      <c r="D48" s="19"/>
      <c r="E48" s="19"/>
      <c r="F48" s="19"/>
    </row>
    <row r="49" spans="1:6" x14ac:dyDescent="0.25">
      <c r="A49" s="204" t="s">
        <v>739</v>
      </c>
      <c r="B49" s="204"/>
      <c r="C49" s="18" t="s">
        <v>740</v>
      </c>
      <c r="D49" s="19">
        <v>1158.2</v>
      </c>
      <c r="E49" s="19"/>
      <c r="F49" s="19"/>
    </row>
    <row r="50" spans="1:6" x14ac:dyDescent="0.25">
      <c r="A50" s="203" t="s">
        <v>741</v>
      </c>
      <c r="B50" s="203"/>
      <c r="C50" s="16" t="s">
        <v>742</v>
      </c>
      <c r="D50" s="17">
        <f>D51+D56</f>
        <v>2323955.4</v>
      </c>
      <c r="E50" s="17">
        <f t="shared" ref="E50:F50" si="1">E51+E56</f>
        <v>1954610.0999999999</v>
      </c>
      <c r="F50" s="17">
        <f t="shared" si="1"/>
        <v>1948258.8</v>
      </c>
    </row>
    <row r="51" spans="1:6" ht="31.5" x14ac:dyDescent="0.25">
      <c r="A51" s="203" t="s">
        <v>743</v>
      </c>
      <c r="B51" s="203"/>
      <c r="C51" s="16" t="s">
        <v>744</v>
      </c>
      <c r="D51" s="17">
        <f>D52+D53+D54+D55</f>
        <v>2298955.4</v>
      </c>
      <c r="E51" s="17">
        <f t="shared" ref="E51:F51" si="2">E52+E53+E54+E55</f>
        <v>1944610.0999999999</v>
      </c>
      <c r="F51" s="17">
        <f t="shared" si="2"/>
        <v>1938258.8</v>
      </c>
    </row>
    <row r="52" spans="1:6" x14ac:dyDescent="0.25">
      <c r="A52" s="204" t="s">
        <v>745</v>
      </c>
      <c r="B52" s="204"/>
      <c r="C52" s="18" t="s">
        <v>746</v>
      </c>
      <c r="D52" s="19">
        <v>174557</v>
      </c>
      <c r="E52" s="19">
        <v>103824.1</v>
      </c>
      <c r="F52" s="19">
        <v>87735.2</v>
      </c>
    </row>
    <row r="53" spans="1:6" x14ac:dyDescent="0.25">
      <c r="A53" s="204" t="s">
        <v>747</v>
      </c>
      <c r="B53" s="204"/>
      <c r="C53" s="18" t="s">
        <v>748</v>
      </c>
      <c r="D53" s="19">
        <v>495685.3</v>
      </c>
      <c r="E53" s="19">
        <v>187410.3</v>
      </c>
      <c r="F53" s="19">
        <v>176081.2</v>
      </c>
    </row>
    <row r="54" spans="1:6" x14ac:dyDescent="0.25">
      <c r="A54" s="204" t="s">
        <v>749</v>
      </c>
      <c r="B54" s="204"/>
      <c r="C54" s="18" t="s">
        <v>750</v>
      </c>
      <c r="D54" s="19">
        <v>1460598</v>
      </c>
      <c r="E54" s="19">
        <v>1485619</v>
      </c>
      <c r="F54" s="19">
        <v>1525638.6</v>
      </c>
    </row>
    <row r="55" spans="1:6" x14ac:dyDescent="0.25">
      <c r="A55" s="204" t="s">
        <v>751</v>
      </c>
      <c r="B55" s="204"/>
      <c r="C55" s="18" t="s">
        <v>752</v>
      </c>
      <c r="D55" s="19">
        <v>168115.1</v>
      </c>
      <c r="E55" s="19">
        <v>167756.70000000001</v>
      </c>
      <c r="F55" s="19">
        <v>148803.79999999999</v>
      </c>
    </row>
    <row r="56" spans="1:6" x14ac:dyDescent="0.25">
      <c r="A56" s="200" t="s">
        <v>753</v>
      </c>
      <c r="B56" s="201"/>
      <c r="C56" s="16" t="s">
        <v>754</v>
      </c>
      <c r="D56" s="17">
        <f>D57</f>
        <v>25000</v>
      </c>
      <c r="E56" s="17">
        <f t="shared" ref="E56:F56" si="3">E57</f>
        <v>10000</v>
      </c>
      <c r="F56" s="17">
        <f t="shared" si="3"/>
        <v>10000</v>
      </c>
    </row>
    <row r="57" spans="1:6" x14ac:dyDescent="0.25">
      <c r="A57" s="201" t="s">
        <v>755</v>
      </c>
      <c r="B57" s="201"/>
      <c r="C57" s="18" t="s">
        <v>756</v>
      </c>
      <c r="D57" s="19">
        <v>25000</v>
      </c>
      <c r="E57" s="19">
        <v>10000</v>
      </c>
      <c r="F57" s="19">
        <v>10000</v>
      </c>
    </row>
    <row r="58" spans="1:6" ht="28.5" customHeight="1" x14ac:dyDescent="0.25">
      <c r="A58" s="202"/>
      <c r="B58" s="202"/>
      <c r="C58" s="16" t="s">
        <v>757</v>
      </c>
      <c r="D58" s="17">
        <f>D11+D50</f>
        <v>4194023.5999999996</v>
      </c>
      <c r="E58" s="17">
        <f>E11+E50</f>
        <v>3902180.0999999996</v>
      </c>
      <c r="F58" s="17">
        <f>F11+F50</f>
        <v>3959231.8</v>
      </c>
    </row>
    <row r="59" spans="1:6" hidden="1" x14ac:dyDescent="0.2"/>
    <row r="60" spans="1:6" hidden="1" x14ac:dyDescent="0.2">
      <c r="C60" s="123" t="s">
        <v>839</v>
      </c>
      <c r="D60" s="124">
        <f>D11+D52</f>
        <v>2044625.2</v>
      </c>
      <c r="E60" s="124">
        <f t="shared" ref="E60:F60" si="4">E11+E52</f>
        <v>2051394.1</v>
      </c>
      <c r="F60" s="127">
        <f t="shared" si="4"/>
        <v>2098708.2000000002</v>
      </c>
    </row>
    <row r="61" spans="1:6" hidden="1" x14ac:dyDescent="0.2">
      <c r="C61" s="121" t="s">
        <v>842</v>
      </c>
      <c r="D61" s="125">
        <v>25000</v>
      </c>
      <c r="E61" s="125">
        <f>E62-E60</f>
        <v>10000.000000000466</v>
      </c>
      <c r="F61" s="128">
        <f>F62-F60</f>
        <v>10000</v>
      </c>
    </row>
    <row r="62" spans="1:6" hidden="1" x14ac:dyDescent="0.2">
      <c r="C62" s="21" t="s">
        <v>838</v>
      </c>
      <c r="D62" s="119">
        <v>2218453.1</v>
      </c>
      <c r="E62" s="119">
        <v>2061394.1000000006</v>
      </c>
      <c r="F62" s="129">
        <v>2108708.2000000002</v>
      </c>
    </row>
    <row r="63" spans="1:6" hidden="1" x14ac:dyDescent="0.2">
      <c r="C63" s="121" t="s">
        <v>843</v>
      </c>
      <c r="D63" s="126">
        <f>D62-D60-D61</f>
        <v>148827.90000000014</v>
      </c>
      <c r="E63" s="126">
        <f>E62-E60-E61</f>
        <v>0</v>
      </c>
      <c r="F63" s="128">
        <f>F62-F60-F61</f>
        <v>0</v>
      </c>
    </row>
    <row r="64" spans="1:6" hidden="1" x14ac:dyDescent="0.2">
      <c r="C64" s="21" t="s">
        <v>840</v>
      </c>
      <c r="D64" s="120">
        <f>D63/D60</f>
        <v>7.278981986527415E-2</v>
      </c>
    </row>
    <row r="65" spans="3:4" hidden="1" x14ac:dyDescent="0.2">
      <c r="C65" s="121" t="s">
        <v>841</v>
      </c>
      <c r="D65" s="122">
        <f>D63/(D60+D61)</f>
        <v>7.1910556558743163E-2</v>
      </c>
    </row>
    <row r="66" spans="3:4" hidden="1" x14ac:dyDescent="0.2"/>
  </sheetData>
  <mergeCells count="51">
    <mergeCell ref="A13:B13"/>
    <mergeCell ref="A6:F6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56:B56"/>
    <mergeCell ref="A57:B57"/>
    <mergeCell ref="A58:B58"/>
    <mergeCell ref="A50:B50"/>
    <mergeCell ref="A51:B51"/>
    <mergeCell ref="A52:B52"/>
    <mergeCell ref="A53:B53"/>
    <mergeCell ref="A54:B54"/>
    <mergeCell ref="A55:B5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595"/>
  <sheetViews>
    <sheetView zoomScaleNormal="100" workbookViewId="0">
      <selection activeCell="C11" sqref="C11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288" customWidth="1"/>
    <col min="4" max="4" width="16.5703125" style="91" hidden="1" customWidth="1"/>
    <col min="5" max="5" width="16.42578125" style="91" hidden="1" customWidth="1"/>
    <col min="6" max="6" width="16.42578125" style="1" customWidth="1"/>
    <col min="7" max="8" width="15.7109375" style="91" hidden="1" customWidth="1"/>
    <col min="9" max="9" width="16.5703125" style="1" customWidth="1"/>
    <col min="10" max="10" width="15.28515625" style="91" hidden="1" customWidth="1"/>
    <col min="11" max="11" width="13.28515625" style="91" hidden="1" customWidth="1"/>
    <col min="12" max="12" width="16.28515625" style="1" customWidth="1"/>
    <col min="13" max="16384" width="9.140625" style="91"/>
  </cols>
  <sheetData>
    <row r="1" spans="1:12" x14ac:dyDescent="0.2">
      <c r="D1" s="135"/>
      <c r="E1" s="6"/>
      <c r="F1" s="6"/>
      <c r="G1" s="1"/>
      <c r="H1" s="1"/>
      <c r="I1" s="6" t="s">
        <v>771</v>
      </c>
    </row>
    <row r="2" spans="1:12" x14ac:dyDescent="0.2">
      <c r="D2" s="137"/>
      <c r="E2" s="166"/>
      <c r="F2" s="132"/>
      <c r="I2" s="132" t="s">
        <v>772</v>
      </c>
    </row>
    <row r="3" spans="1:12" x14ac:dyDescent="0.2">
      <c r="A3" s="7"/>
      <c r="B3" s="7"/>
      <c r="C3" s="289"/>
      <c r="I3" s="1" t="s">
        <v>773</v>
      </c>
    </row>
    <row r="4" spans="1:12" x14ac:dyDescent="0.2">
      <c r="A4" s="7"/>
      <c r="B4" s="7"/>
      <c r="C4" s="290"/>
      <c r="I4" s="1" t="s">
        <v>656</v>
      </c>
    </row>
    <row r="5" spans="1:12" x14ac:dyDescent="0.2">
      <c r="A5" s="7"/>
      <c r="B5" s="7"/>
      <c r="C5" s="290"/>
      <c r="D5" s="158"/>
      <c r="E5" s="158"/>
      <c r="F5" s="7"/>
    </row>
    <row r="6" spans="1:12" ht="43.5" customHeight="1" x14ac:dyDescent="0.2">
      <c r="A6" s="212" t="s">
        <v>639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</row>
    <row r="7" spans="1:12" ht="15.75" customHeight="1" x14ac:dyDescent="0.2">
      <c r="A7" s="210"/>
      <c r="B7" s="210"/>
      <c r="C7" s="210"/>
      <c r="D7" s="210"/>
      <c r="E7" s="210"/>
      <c r="F7" s="210"/>
      <c r="G7" s="210"/>
      <c r="H7" s="210"/>
      <c r="I7" s="210"/>
      <c r="J7" s="210"/>
    </row>
    <row r="8" spans="1:12" ht="17.25" customHeight="1" x14ac:dyDescent="0.2">
      <c r="A8" s="291"/>
      <c r="B8" s="291"/>
      <c r="C8" s="291"/>
      <c r="D8" s="161"/>
      <c r="E8" s="170"/>
      <c r="F8" s="304"/>
      <c r="J8" s="91" t="s">
        <v>625</v>
      </c>
      <c r="L8" s="15" t="s">
        <v>625</v>
      </c>
    </row>
    <row r="9" spans="1:12" s="162" customFormat="1" ht="54" customHeight="1" x14ac:dyDescent="0.2">
      <c r="A9" s="310" t="s">
        <v>384</v>
      </c>
      <c r="B9" s="310" t="s">
        <v>385</v>
      </c>
      <c r="C9" s="292" t="s">
        <v>352</v>
      </c>
      <c r="D9" s="142" t="s">
        <v>857</v>
      </c>
      <c r="E9" s="142" t="s">
        <v>858</v>
      </c>
      <c r="F9" s="198" t="s">
        <v>859</v>
      </c>
      <c r="G9" s="142" t="s">
        <v>860</v>
      </c>
      <c r="H9" s="142" t="s">
        <v>858</v>
      </c>
      <c r="I9" s="198" t="s">
        <v>861</v>
      </c>
      <c r="J9" s="142" t="s">
        <v>862</v>
      </c>
      <c r="K9" s="142" t="s">
        <v>858</v>
      </c>
      <c r="L9" s="198" t="s">
        <v>863</v>
      </c>
    </row>
    <row r="10" spans="1:12" s="162" customFormat="1" ht="19.5" customHeight="1" x14ac:dyDescent="0.2">
      <c r="A10" s="305" t="s">
        <v>353</v>
      </c>
      <c r="B10" s="305" t="s">
        <v>354</v>
      </c>
      <c r="C10" s="292">
        <v>3</v>
      </c>
      <c r="D10" s="163" t="s">
        <v>355</v>
      </c>
      <c r="E10" s="163" t="s">
        <v>626</v>
      </c>
      <c r="F10" s="305" t="s">
        <v>355</v>
      </c>
      <c r="G10" s="163" t="s">
        <v>538</v>
      </c>
      <c r="H10" s="163" t="s">
        <v>539</v>
      </c>
      <c r="I10" s="305" t="s">
        <v>626</v>
      </c>
      <c r="J10" s="163" t="s">
        <v>865</v>
      </c>
      <c r="K10" s="159">
        <v>11</v>
      </c>
      <c r="L10" s="309">
        <v>6</v>
      </c>
    </row>
    <row r="11" spans="1:12" ht="31.5" outlineLevel="2" x14ac:dyDescent="0.2">
      <c r="A11" s="178" t="s">
        <v>189</v>
      </c>
      <c r="B11" s="178"/>
      <c r="C11" s="2" t="s">
        <v>190</v>
      </c>
      <c r="D11" s="153">
        <f>D12+D46</f>
        <v>2125954.2000000002</v>
      </c>
      <c r="E11" s="153">
        <f t="shared" ref="E11:F11" si="0">E12+E46</f>
        <v>4454.1961300000003</v>
      </c>
      <c r="F11" s="183">
        <f t="shared" si="0"/>
        <v>2130408.3961300002</v>
      </c>
      <c r="G11" s="153">
        <f>G12+G46</f>
        <v>2052332.5000000002</v>
      </c>
      <c r="H11" s="153">
        <f t="shared" ref="H11" si="1">H12+H46</f>
        <v>0</v>
      </c>
      <c r="I11" s="183">
        <f t="shared" ref="I11" si="2">I12+I46</f>
        <v>2052332.5000000002</v>
      </c>
      <c r="J11" s="153">
        <f>J12+J46</f>
        <v>2039731.8</v>
      </c>
      <c r="K11" s="153">
        <f t="shared" ref="K11" si="3">K12+K46</f>
        <v>0</v>
      </c>
      <c r="L11" s="183">
        <f t="shared" ref="L11" si="4">L12+L46</f>
        <v>2039731.8</v>
      </c>
    </row>
    <row r="12" spans="1:12" ht="31.5" outlineLevel="3" x14ac:dyDescent="0.2">
      <c r="A12" s="178" t="s">
        <v>191</v>
      </c>
      <c r="B12" s="178"/>
      <c r="C12" s="2" t="s">
        <v>192</v>
      </c>
      <c r="D12" s="153">
        <f>D13+D32+D41</f>
        <v>87701.799999999988</v>
      </c>
      <c r="E12" s="153">
        <f t="shared" ref="E12:F12" si="5">E13+E32+E41</f>
        <v>4454.1961300000003</v>
      </c>
      <c r="F12" s="183">
        <f t="shared" si="5"/>
        <v>92155.996129999985</v>
      </c>
      <c r="G12" s="153">
        <f t="shared" ref="G12:J12" si="6">G13+G32+G41</f>
        <v>6879.7</v>
      </c>
      <c r="H12" s="153">
        <f t="shared" ref="H12" si="7">H13+H32+H41</f>
        <v>0</v>
      </c>
      <c r="I12" s="183">
        <f t="shared" ref="I12" si="8">I13+I32+I41</f>
        <v>6879.7</v>
      </c>
      <c r="J12" s="153">
        <f t="shared" si="6"/>
        <v>8879.7000000000007</v>
      </c>
      <c r="K12" s="153">
        <f t="shared" ref="K12" si="9">K13+K32+K41</f>
        <v>0</v>
      </c>
      <c r="L12" s="183">
        <f t="shared" ref="L12" si="10">L13+L32+L41</f>
        <v>8879.7000000000007</v>
      </c>
    </row>
    <row r="13" spans="1:12" ht="47.25" outlineLevel="4" x14ac:dyDescent="0.2">
      <c r="A13" s="178" t="s">
        <v>193</v>
      </c>
      <c r="B13" s="178"/>
      <c r="C13" s="2" t="s">
        <v>194</v>
      </c>
      <c r="D13" s="153">
        <f>D14+D30+D22+D18+D20+D16+D24+D26+D28</f>
        <v>63722.1</v>
      </c>
      <c r="E13" s="153">
        <f t="shared" ref="E13:L13" si="11">E14+E30+E22+E18+E20+E16+E24+E26+E28</f>
        <v>4454.1961300000003</v>
      </c>
      <c r="F13" s="183">
        <f t="shared" si="11"/>
        <v>68176.296129999988</v>
      </c>
      <c r="G13" s="153">
        <f t="shared" si="11"/>
        <v>6300</v>
      </c>
      <c r="H13" s="153">
        <f t="shared" si="11"/>
        <v>0</v>
      </c>
      <c r="I13" s="183">
        <f t="shared" si="11"/>
        <v>6300</v>
      </c>
      <c r="J13" s="153">
        <f t="shared" si="11"/>
        <v>8300</v>
      </c>
      <c r="K13" s="153">
        <f t="shared" si="11"/>
        <v>0</v>
      </c>
      <c r="L13" s="183">
        <f t="shared" si="11"/>
        <v>8300</v>
      </c>
    </row>
    <row r="14" spans="1:12" outlineLevel="5" x14ac:dyDescent="0.2">
      <c r="A14" s="178" t="s">
        <v>365</v>
      </c>
      <c r="B14" s="178"/>
      <c r="C14" s="2" t="s">
        <v>363</v>
      </c>
      <c r="D14" s="153">
        <f>D15</f>
        <v>100</v>
      </c>
      <c r="E14" s="153">
        <f t="shared" ref="E14:F14" si="12">E15</f>
        <v>0</v>
      </c>
      <c r="F14" s="183">
        <f t="shared" si="12"/>
        <v>100</v>
      </c>
      <c r="G14" s="153">
        <f t="shared" ref="G14:J14" si="13">G15</f>
        <v>100</v>
      </c>
      <c r="H14" s="153">
        <f t="shared" ref="H14" si="14">H15</f>
        <v>0</v>
      </c>
      <c r="I14" s="183">
        <f t="shared" ref="I14" si="15">I15</f>
        <v>100</v>
      </c>
      <c r="J14" s="153">
        <f t="shared" si="13"/>
        <v>100</v>
      </c>
      <c r="K14" s="153">
        <f t="shared" ref="K14" si="16">K15</f>
        <v>0</v>
      </c>
      <c r="L14" s="183">
        <f t="shared" ref="L14" si="17">L15</f>
        <v>100</v>
      </c>
    </row>
    <row r="15" spans="1:12" ht="31.5" outlineLevel="7" x14ac:dyDescent="0.2">
      <c r="A15" s="179" t="s">
        <v>365</v>
      </c>
      <c r="B15" s="179" t="s">
        <v>51</v>
      </c>
      <c r="C15" s="8" t="s">
        <v>364</v>
      </c>
      <c r="D15" s="108">
        <v>100</v>
      </c>
      <c r="E15" s="108"/>
      <c r="F15" s="3">
        <f>SUM(D15:E15)</f>
        <v>100</v>
      </c>
      <c r="G15" s="145">
        <v>100</v>
      </c>
      <c r="H15" s="108"/>
      <c r="I15" s="3">
        <f>SUM(G15:H15)</f>
        <v>100</v>
      </c>
      <c r="J15" s="145">
        <v>100</v>
      </c>
      <c r="K15" s="108"/>
      <c r="L15" s="3">
        <f>SUM(J15:K15)</f>
        <v>100</v>
      </c>
    </row>
    <row r="16" spans="1:12" outlineLevel="7" x14ac:dyDescent="0.2">
      <c r="A16" s="178" t="s">
        <v>550</v>
      </c>
      <c r="B16" s="178"/>
      <c r="C16" s="293" t="s">
        <v>551</v>
      </c>
      <c r="D16" s="143">
        <f>D17</f>
        <v>200</v>
      </c>
      <c r="E16" s="143">
        <f t="shared" ref="E16:F16" si="18">E17</f>
        <v>0</v>
      </c>
      <c r="F16" s="180">
        <f t="shared" si="18"/>
        <v>200</v>
      </c>
      <c r="G16" s="143">
        <f t="shared" ref="G16:J16" si="19">G17</f>
        <v>200</v>
      </c>
      <c r="H16" s="143">
        <f t="shared" ref="H16" si="20">H17</f>
        <v>0</v>
      </c>
      <c r="I16" s="180">
        <f t="shared" ref="I16" si="21">I17</f>
        <v>200</v>
      </c>
      <c r="J16" s="143">
        <f t="shared" si="19"/>
        <v>200</v>
      </c>
      <c r="K16" s="143">
        <f t="shared" ref="K16" si="22">K17</f>
        <v>0</v>
      </c>
      <c r="L16" s="180">
        <f t="shared" ref="L16" si="23">L17</f>
        <v>200</v>
      </c>
    </row>
    <row r="17" spans="1:12" ht="31.5" outlineLevel="7" x14ac:dyDescent="0.2">
      <c r="A17" s="179" t="s">
        <v>550</v>
      </c>
      <c r="B17" s="179" t="s">
        <v>51</v>
      </c>
      <c r="C17" s="8" t="s">
        <v>364</v>
      </c>
      <c r="D17" s="108">
        <v>200</v>
      </c>
      <c r="E17" s="108"/>
      <c r="F17" s="3">
        <f>SUM(D17:E17)</f>
        <v>200</v>
      </c>
      <c r="G17" s="108">
        <v>200</v>
      </c>
      <c r="H17" s="108"/>
      <c r="I17" s="3">
        <f>SUM(G17:H17)</f>
        <v>200</v>
      </c>
      <c r="J17" s="108">
        <v>200</v>
      </c>
      <c r="K17" s="108"/>
      <c r="L17" s="3">
        <f>SUM(J17:K17)</f>
        <v>200</v>
      </c>
    </row>
    <row r="18" spans="1:12" s="162" customFormat="1" ht="47.25" outlineLevel="7" x14ac:dyDescent="0.2">
      <c r="A18" s="178" t="s">
        <v>523</v>
      </c>
      <c r="B18" s="178"/>
      <c r="C18" s="2" t="s">
        <v>505</v>
      </c>
      <c r="D18" s="143">
        <f>D19</f>
        <v>8000</v>
      </c>
      <c r="E18" s="143">
        <f t="shared" ref="E18:F18" si="24">E19</f>
        <v>0</v>
      </c>
      <c r="F18" s="180">
        <f t="shared" si="24"/>
        <v>8000</v>
      </c>
      <c r="G18" s="143">
        <f t="shared" ref="G18:J18" si="25">G19</f>
        <v>3000</v>
      </c>
      <c r="H18" s="143">
        <f t="shared" ref="H18" si="26">H19</f>
        <v>0</v>
      </c>
      <c r="I18" s="180">
        <f t="shared" ref="I18" si="27">I19</f>
        <v>3000</v>
      </c>
      <c r="J18" s="143">
        <f t="shared" si="25"/>
        <v>3000</v>
      </c>
      <c r="K18" s="143">
        <f t="shared" ref="K18" si="28">K19</f>
        <v>0</v>
      </c>
      <c r="L18" s="180">
        <f t="shared" ref="L18" si="29">L19</f>
        <v>3000</v>
      </c>
    </row>
    <row r="19" spans="1:12" ht="31.5" outlineLevel="7" x14ac:dyDescent="0.2">
      <c r="A19" s="179" t="s">
        <v>523</v>
      </c>
      <c r="B19" s="179" t="s">
        <v>51</v>
      </c>
      <c r="C19" s="294" t="s">
        <v>52</v>
      </c>
      <c r="D19" s="108">
        <v>8000</v>
      </c>
      <c r="E19" s="108"/>
      <c r="F19" s="3">
        <f>SUM(D19:E19)</f>
        <v>8000</v>
      </c>
      <c r="G19" s="145">
        <v>3000</v>
      </c>
      <c r="H19" s="108"/>
      <c r="I19" s="3">
        <f>SUM(G19:H19)</f>
        <v>3000</v>
      </c>
      <c r="J19" s="145">
        <v>3000</v>
      </c>
      <c r="K19" s="108"/>
      <c r="L19" s="3">
        <f>SUM(J19:K19)</f>
        <v>3000</v>
      </c>
    </row>
    <row r="20" spans="1:12" ht="31.5" outlineLevel="7" x14ac:dyDescent="0.2">
      <c r="A20" s="178" t="s">
        <v>506</v>
      </c>
      <c r="B20" s="178" t="s">
        <v>386</v>
      </c>
      <c r="C20" s="2" t="s">
        <v>627</v>
      </c>
      <c r="D20" s="143">
        <f>D21</f>
        <v>18000</v>
      </c>
      <c r="E20" s="143">
        <f t="shared" ref="E20:F20" si="30">E21</f>
        <v>-3707.18</v>
      </c>
      <c r="F20" s="180">
        <f t="shared" si="30"/>
        <v>14292.82</v>
      </c>
      <c r="G20" s="143">
        <f t="shared" ref="G20:J20" si="31">G21</f>
        <v>3000</v>
      </c>
      <c r="H20" s="143">
        <f t="shared" ref="H20" si="32">H21</f>
        <v>0</v>
      </c>
      <c r="I20" s="180">
        <f t="shared" ref="I20" si="33">I21</f>
        <v>3000</v>
      </c>
      <c r="J20" s="143">
        <f t="shared" si="31"/>
        <v>5000</v>
      </c>
      <c r="K20" s="143">
        <f t="shared" ref="K20" si="34">K21</f>
        <v>0</v>
      </c>
      <c r="L20" s="180">
        <f t="shared" ref="L20" si="35">L21</f>
        <v>5000</v>
      </c>
    </row>
    <row r="21" spans="1:12" ht="31.5" outlineLevel="7" x14ac:dyDescent="0.2">
      <c r="A21" s="179" t="s">
        <v>506</v>
      </c>
      <c r="B21" s="179" t="s">
        <v>51</v>
      </c>
      <c r="C21" s="295" t="s">
        <v>364</v>
      </c>
      <c r="D21" s="108">
        <v>18000</v>
      </c>
      <c r="E21" s="172">
        <v>-3707.18</v>
      </c>
      <c r="F21" s="3">
        <f>SUM(D21:E21)</f>
        <v>14292.82</v>
      </c>
      <c r="G21" s="145">
        <v>3000</v>
      </c>
      <c r="H21" s="108"/>
      <c r="I21" s="3">
        <f>SUM(G21:H21)</f>
        <v>3000</v>
      </c>
      <c r="J21" s="145">
        <v>5000</v>
      </c>
      <c r="K21" s="108"/>
      <c r="L21" s="3">
        <f>SUM(J21:K21)</f>
        <v>5000</v>
      </c>
    </row>
    <row r="22" spans="1:12" ht="31.5" outlineLevel="7" x14ac:dyDescent="0.2">
      <c r="A22" s="198" t="s">
        <v>531</v>
      </c>
      <c r="B22" s="198"/>
      <c r="C22" s="177" t="s">
        <v>535</v>
      </c>
      <c r="D22" s="143">
        <f>D23</f>
        <v>36372.1</v>
      </c>
      <c r="E22" s="143">
        <f t="shared" ref="E22:F22" si="36">E23</f>
        <v>0</v>
      </c>
      <c r="F22" s="180">
        <f t="shared" si="36"/>
        <v>36372.1</v>
      </c>
      <c r="G22" s="143"/>
      <c r="H22" s="143">
        <f t="shared" ref="H22" si="37">H23</f>
        <v>0</v>
      </c>
      <c r="I22" s="180"/>
      <c r="J22" s="143"/>
      <c r="K22" s="143">
        <f t="shared" ref="K22" si="38">K23</f>
        <v>0</v>
      </c>
      <c r="L22" s="180"/>
    </row>
    <row r="23" spans="1:12" ht="31.5" outlineLevel="7" x14ac:dyDescent="0.2">
      <c r="A23" s="175" t="s">
        <v>531</v>
      </c>
      <c r="B23" s="175" t="s">
        <v>51</v>
      </c>
      <c r="C23" s="296" t="s">
        <v>52</v>
      </c>
      <c r="D23" s="108">
        <v>36372.1</v>
      </c>
      <c r="E23" s="108"/>
      <c r="F23" s="3">
        <f>SUM(D23:E23)</f>
        <v>36372.1</v>
      </c>
      <c r="G23" s="145"/>
      <c r="H23" s="108"/>
      <c r="I23" s="3"/>
      <c r="J23" s="145"/>
      <c r="K23" s="108"/>
      <c r="L23" s="3"/>
    </row>
    <row r="24" spans="1:12" ht="32.25" customHeight="1" outlineLevel="7" x14ac:dyDescent="0.25">
      <c r="A24" s="198" t="s">
        <v>868</v>
      </c>
      <c r="B24" s="198"/>
      <c r="C24" s="254" t="s">
        <v>637</v>
      </c>
      <c r="D24" s="143"/>
      <c r="E24" s="143">
        <f t="shared" ref="E24:K24" si="39">E25</f>
        <v>1113.5490400000001</v>
      </c>
      <c r="F24" s="180">
        <f t="shared" si="39"/>
        <v>1113.5490400000001</v>
      </c>
      <c r="G24" s="143"/>
      <c r="H24" s="143">
        <f t="shared" si="39"/>
        <v>0</v>
      </c>
      <c r="I24" s="180"/>
      <c r="J24" s="143"/>
      <c r="K24" s="143">
        <f t="shared" si="39"/>
        <v>0</v>
      </c>
      <c r="L24" s="180"/>
    </row>
    <row r="25" spans="1:12" ht="31.5" outlineLevel="7" x14ac:dyDescent="0.25">
      <c r="A25" s="175" t="s">
        <v>868</v>
      </c>
      <c r="B25" s="175" t="s">
        <v>51</v>
      </c>
      <c r="C25" s="256" t="s">
        <v>52</v>
      </c>
      <c r="D25" s="143"/>
      <c r="E25" s="171">
        <v>1113.5490400000001</v>
      </c>
      <c r="F25" s="240">
        <f>SUM(D25:E25)</f>
        <v>1113.5490400000001</v>
      </c>
      <c r="G25" s="145"/>
      <c r="H25" s="172"/>
      <c r="I25" s="3"/>
      <c r="J25" s="145"/>
      <c r="K25" s="172"/>
      <c r="L25" s="3"/>
    </row>
    <row r="26" spans="1:12" ht="32.25" customHeight="1" outlineLevel="7" x14ac:dyDescent="0.25">
      <c r="A26" s="198" t="s">
        <v>868</v>
      </c>
      <c r="B26" s="198"/>
      <c r="C26" s="254" t="s">
        <v>880</v>
      </c>
      <c r="D26" s="143"/>
      <c r="E26" s="143">
        <f t="shared" ref="E26:K26" si="40">E27</f>
        <v>3340.6470899999999</v>
      </c>
      <c r="F26" s="180">
        <f t="shared" si="40"/>
        <v>3340.6470899999999</v>
      </c>
      <c r="G26" s="143"/>
      <c r="H26" s="143">
        <f t="shared" si="40"/>
        <v>0</v>
      </c>
      <c r="I26" s="180"/>
      <c r="J26" s="143"/>
      <c r="K26" s="143">
        <f t="shared" si="40"/>
        <v>0</v>
      </c>
      <c r="L26" s="180"/>
    </row>
    <row r="27" spans="1:12" ht="31.5" outlineLevel="7" x14ac:dyDescent="0.25">
      <c r="A27" s="175" t="s">
        <v>868</v>
      </c>
      <c r="B27" s="175" t="s">
        <v>51</v>
      </c>
      <c r="C27" s="256" t="s">
        <v>52</v>
      </c>
      <c r="D27" s="143"/>
      <c r="E27" s="171">
        <v>3340.6470899999999</v>
      </c>
      <c r="F27" s="240">
        <f>SUM(D27:E27)</f>
        <v>3340.6470899999999</v>
      </c>
      <c r="G27" s="145"/>
      <c r="H27" s="172"/>
      <c r="I27" s="3"/>
      <c r="J27" s="145"/>
      <c r="K27" s="172"/>
      <c r="L27" s="3"/>
    </row>
    <row r="28" spans="1:12" ht="31.5" outlineLevel="7" x14ac:dyDescent="0.25">
      <c r="A28" s="178" t="s">
        <v>870</v>
      </c>
      <c r="B28" s="178" t="s">
        <v>386</v>
      </c>
      <c r="C28" s="4" t="s">
        <v>871</v>
      </c>
      <c r="D28" s="108"/>
      <c r="E28" s="143">
        <f t="shared" ref="E28:K28" si="41">E29</f>
        <v>3707.18</v>
      </c>
      <c r="F28" s="180">
        <f t="shared" si="41"/>
        <v>3707.18</v>
      </c>
      <c r="G28" s="143">
        <f t="shared" si="41"/>
        <v>0</v>
      </c>
      <c r="H28" s="143">
        <f t="shared" si="41"/>
        <v>0</v>
      </c>
      <c r="I28" s="180"/>
      <c r="J28" s="143">
        <f t="shared" si="41"/>
        <v>0</v>
      </c>
      <c r="K28" s="143">
        <f t="shared" si="41"/>
        <v>0</v>
      </c>
      <c r="L28" s="180"/>
    </row>
    <row r="29" spans="1:12" ht="31.5" outlineLevel="7" x14ac:dyDescent="0.25">
      <c r="A29" s="179" t="s">
        <v>870</v>
      </c>
      <c r="B29" s="179" t="s">
        <v>51</v>
      </c>
      <c r="C29" s="5" t="s">
        <v>364</v>
      </c>
      <c r="D29" s="108"/>
      <c r="E29" s="172">
        <v>3707.18</v>
      </c>
      <c r="F29" s="3">
        <f>SUM(D29:E29)</f>
        <v>3707.18</v>
      </c>
      <c r="G29" s="145"/>
      <c r="H29" s="108"/>
      <c r="I29" s="3"/>
      <c r="J29" s="145"/>
      <c r="K29" s="108"/>
      <c r="L29" s="3"/>
    </row>
    <row r="30" spans="1:12" ht="31.5" outlineLevel="7" x14ac:dyDescent="0.2">
      <c r="A30" s="178" t="s">
        <v>601</v>
      </c>
      <c r="B30" s="178"/>
      <c r="C30" s="2" t="s">
        <v>602</v>
      </c>
      <c r="D30" s="153">
        <f>D31</f>
        <v>1050</v>
      </c>
      <c r="E30" s="153">
        <f t="shared" ref="E30:F30" si="42">E31</f>
        <v>0</v>
      </c>
      <c r="F30" s="183">
        <f t="shared" si="42"/>
        <v>1050</v>
      </c>
      <c r="G30" s="153"/>
      <c r="H30" s="153">
        <f t="shared" ref="H30" si="43">H31</f>
        <v>0</v>
      </c>
      <c r="I30" s="183"/>
      <c r="J30" s="153"/>
      <c r="K30" s="153">
        <f t="shared" ref="K30" si="44">K31</f>
        <v>0</v>
      </c>
      <c r="L30" s="183"/>
    </row>
    <row r="31" spans="1:12" ht="31.5" outlineLevel="7" x14ac:dyDescent="0.2">
      <c r="A31" s="179" t="s">
        <v>601</v>
      </c>
      <c r="B31" s="179" t="s">
        <v>51</v>
      </c>
      <c r="C31" s="294" t="s">
        <v>52</v>
      </c>
      <c r="D31" s="108">
        <v>1050</v>
      </c>
      <c r="E31" s="108"/>
      <c r="F31" s="3">
        <f>SUM(D31:E31)</f>
        <v>1050</v>
      </c>
      <c r="G31" s="108"/>
      <c r="H31" s="108"/>
      <c r="I31" s="3"/>
      <c r="J31" s="108"/>
      <c r="K31" s="108"/>
      <c r="L31" s="3"/>
    </row>
    <row r="32" spans="1:12" ht="30" customHeight="1" outlineLevel="7" x14ac:dyDescent="0.2">
      <c r="A32" s="178" t="s">
        <v>264</v>
      </c>
      <c r="B32" s="178"/>
      <c r="C32" s="2" t="s">
        <v>265</v>
      </c>
      <c r="D32" s="153">
        <f t="shared" ref="D32:L32" si="45">D33+D37+D39</f>
        <v>579.70000000000005</v>
      </c>
      <c r="E32" s="153">
        <f t="shared" ref="E32:F32" si="46">E33+E37+E39</f>
        <v>0</v>
      </c>
      <c r="F32" s="183">
        <f t="shared" si="46"/>
        <v>579.70000000000005</v>
      </c>
      <c r="G32" s="153">
        <f t="shared" si="45"/>
        <v>579.70000000000005</v>
      </c>
      <c r="H32" s="153">
        <f t="shared" si="45"/>
        <v>0</v>
      </c>
      <c r="I32" s="183">
        <f t="shared" si="45"/>
        <v>579.70000000000005</v>
      </c>
      <c r="J32" s="153">
        <f t="shared" si="45"/>
        <v>579.70000000000005</v>
      </c>
      <c r="K32" s="153">
        <f t="shared" si="45"/>
        <v>0</v>
      </c>
      <c r="L32" s="183">
        <f t="shared" si="45"/>
        <v>579.70000000000005</v>
      </c>
    </row>
    <row r="33" spans="1:12" ht="31.5" outlineLevel="7" x14ac:dyDescent="0.2">
      <c r="A33" s="178" t="s">
        <v>273</v>
      </c>
      <c r="B33" s="178"/>
      <c r="C33" s="2" t="s">
        <v>546</v>
      </c>
      <c r="D33" s="153">
        <f>D34+D35+D36</f>
        <v>407.4</v>
      </c>
      <c r="E33" s="153">
        <f t="shared" ref="E33:F33" si="47">E34+E35+E36</f>
        <v>0</v>
      </c>
      <c r="F33" s="183">
        <f t="shared" si="47"/>
        <v>407.4</v>
      </c>
      <c r="G33" s="153">
        <f t="shared" ref="G33:J33" si="48">G34+G35+G36</f>
        <v>407.4</v>
      </c>
      <c r="H33" s="153">
        <f t="shared" ref="H33" si="49">H34+H35+H36</f>
        <v>0</v>
      </c>
      <c r="I33" s="183">
        <f t="shared" ref="I33" si="50">I34+I35+I36</f>
        <v>407.4</v>
      </c>
      <c r="J33" s="153">
        <f t="shared" si="48"/>
        <v>407.4</v>
      </c>
      <c r="K33" s="153">
        <f t="shared" ref="K33" si="51">K34+K35+K36</f>
        <v>0</v>
      </c>
      <c r="L33" s="183">
        <f t="shared" ref="L33" si="52">L34+L35+L36</f>
        <v>407.4</v>
      </c>
    </row>
    <row r="34" spans="1:12" ht="31.5" outlineLevel="4" x14ac:dyDescent="0.2">
      <c r="A34" s="179" t="s">
        <v>273</v>
      </c>
      <c r="B34" s="179" t="s">
        <v>7</v>
      </c>
      <c r="C34" s="294" t="s">
        <v>8</v>
      </c>
      <c r="D34" s="108">
        <v>71.099999999999994</v>
      </c>
      <c r="E34" s="108"/>
      <c r="F34" s="3">
        <f t="shared" ref="F34:F36" si="53">SUM(D34:E34)</f>
        <v>71.099999999999994</v>
      </c>
      <c r="G34" s="145">
        <v>71.099999999999994</v>
      </c>
      <c r="H34" s="108"/>
      <c r="I34" s="3">
        <f t="shared" ref="I34:I36" si="54">SUM(G34:H34)</f>
        <v>71.099999999999994</v>
      </c>
      <c r="J34" s="145">
        <v>71.099999999999994</v>
      </c>
      <c r="K34" s="108"/>
      <c r="L34" s="3">
        <f t="shared" ref="L34:L36" si="55">SUM(J34:K34)</f>
        <v>71.099999999999994</v>
      </c>
    </row>
    <row r="35" spans="1:12" outlineLevel="5" x14ac:dyDescent="0.2">
      <c r="A35" s="179" t="s">
        <v>273</v>
      </c>
      <c r="B35" s="179" t="s">
        <v>19</v>
      </c>
      <c r="C35" s="294" t="s">
        <v>20</v>
      </c>
      <c r="D35" s="108">
        <v>62.4</v>
      </c>
      <c r="E35" s="108"/>
      <c r="F35" s="3">
        <f t="shared" si="53"/>
        <v>62.4</v>
      </c>
      <c r="G35" s="145">
        <v>62.4</v>
      </c>
      <c r="H35" s="108"/>
      <c r="I35" s="3">
        <f t="shared" si="54"/>
        <v>62.4</v>
      </c>
      <c r="J35" s="145">
        <v>62.4</v>
      </c>
      <c r="K35" s="108"/>
      <c r="L35" s="3">
        <f t="shared" si="55"/>
        <v>62.4</v>
      </c>
    </row>
    <row r="36" spans="1:12" ht="31.5" outlineLevel="7" x14ac:dyDescent="0.2">
      <c r="A36" s="179" t="s">
        <v>273</v>
      </c>
      <c r="B36" s="179" t="s">
        <v>51</v>
      </c>
      <c r="C36" s="294" t="s">
        <v>52</v>
      </c>
      <c r="D36" s="108">
        <v>273.89999999999998</v>
      </c>
      <c r="E36" s="108"/>
      <c r="F36" s="3">
        <f t="shared" si="53"/>
        <v>273.89999999999998</v>
      </c>
      <c r="G36" s="145">
        <v>273.89999999999998</v>
      </c>
      <c r="H36" s="108"/>
      <c r="I36" s="3">
        <f t="shared" si="54"/>
        <v>273.89999999999998</v>
      </c>
      <c r="J36" s="145">
        <v>273.89999999999998</v>
      </c>
      <c r="K36" s="108"/>
      <c r="L36" s="3">
        <f t="shared" si="55"/>
        <v>273.89999999999998</v>
      </c>
    </row>
    <row r="37" spans="1:12" ht="31.5" outlineLevel="7" x14ac:dyDescent="0.2">
      <c r="A37" s="178" t="s">
        <v>274</v>
      </c>
      <c r="B37" s="178"/>
      <c r="C37" s="2" t="s">
        <v>275</v>
      </c>
      <c r="D37" s="153">
        <f>D38</f>
        <v>97.3</v>
      </c>
      <c r="E37" s="153">
        <f t="shared" ref="E37:F37" si="56">E38</f>
        <v>0</v>
      </c>
      <c r="F37" s="183">
        <f t="shared" si="56"/>
        <v>97.3</v>
      </c>
      <c r="G37" s="153">
        <f t="shared" ref="G37:J37" si="57">G38</f>
        <v>97.3</v>
      </c>
      <c r="H37" s="153">
        <f t="shared" ref="H37" si="58">H38</f>
        <v>0</v>
      </c>
      <c r="I37" s="183">
        <f t="shared" ref="I37" si="59">I38</f>
        <v>97.3</v>
      </c>
      <c r="J37" s="153">
        <f t="shared" si="57"/>
        <v>97.3</v>
      </c>
      <c r="K37" s="153">
        <f t="shared" ref="K37" si="60">K38</f>
        <v>0</v>
      </c>
      <c r="L37" s="183">
        <f t="shared" ref="L37" si="61">L38</f>
        <v>97.3</v>
      </c>
    </row>
    <row r="38" spans="1:12" ht="31.5" outlineLevel="7" x14ac:dyDescent="0.2">
      <c r="A38" s="179" t="s">
        <v>274</v>
      </c>
      <c r="B38" s="179" t="s">
        <v>51</v>
      </c>
      <c r="C38" s="294" t="s">
        <v>52</v>
      </c>
      <c r="D38" s="108">
        <v>97.3</v>
      </c>
      <c r="E38" s="108"/>
      <c r="F38" s="3">
        <f>SUM(D38:E38)</f>
        <v>97.3</v>
      </c>
      <c r="G38" s="108">
        <v>97.3</v>
      </c>
      <c r="H38" s="108"/>
      <c r="I38" s="3">
        <f>SUM(G38:H38)</f>
        <v>97.3</v>
      </c>
      <c r="J38" s="108">
        <v>97.3</v>
      </c>
      <c r="K38" s="108"/>
      <c r="L38" s="3">
        <f>SUM(J38:K38)</f>
        <v>97.3</v>
      </c>
    </row>
    <row r="39" spans="1:12" outlineLevel="5" x14ac:dyDescent="0.2">
      <c r="A39" s="178" t="s">
        <v>276</v>
      </c>
      <c r="B39" s="178"/>
      <c r="C39" s="2" t="s">
        <v>277</v>
      </c>
      <c r="D39" s="153">
        <f>D40</f>
        <v>75</v>
      </c>
      <c r="E39" s="153">
        <f t="shared" ref="E39:F39" si="62">E40</f>
        <v>0</v>
      </c>
      <c r="F39" s="183">
        <f t="shared" si="62"/>
        <v>75</v>
      </c>
      <c r="G39" s="153">
        <f t="shared" ref="G39:J39" si="63">G40</f>
        <v>75</v>
      </c>
      <c r="H39" s="153">
        <f t="shared" ref="H39" si="64">H40</f>
        <v>0</v>
      </c>
      <c r="I39" s="183">
        <f t="shared" ref="I39" si="65">I40</f>
        <v>75</v>
      </c>
      <c r="J39" s="153">
        <f t="shared" si="63"/>
        <v>75</v>
      </c>
      <c r="K39" s="153">
        <f t="shared" ref="K39" si="66">K40</f>
        <v>0</v>
      </c>
      <c r="L39" s="183">
        <f t="shared" ref="L39" si="67">L40</f>
        <v>75</v>
      </c>
    </row>
    <row r="40" spans="1:12" outlineLevel="7" x14ac:dyDescent="0.2">
      <c r="A40" s="179" t="s">
        <v>276</v>
      </c>
      <c r="B40" s="179" t="s">
        <v>19</v>
      </c>
      <c r="C40" s="294" t="s">
        <v>20</v>
      </c>
      <c r="D40" s="108">
        <v>75</v>
      </c>
      <c r="E40" s="108"/>
      <c r="F40" s="3">
        <f>SUM(D40:E40)</f>
        <v>75</v>
      </c>
      <c r="G40" s="145">
        <v>75</v>
      </c>
      <c r="H40" s="108"/>
      <c r="I40" s="3">
        <f>SUM(G40:H40)</f>
        <v>75</v>
      </c>
      <c r="J40" s="145">
        <v>75</v>
      </c>
      <c r="K40" s="108"/>
      <c r="L40" s="3">
        <f>SUM(J40:K40)</f>
        <v>75</v>
      </c>
    </row>
    <row r="41" spans="1:12" ht="31.5" outlineLevel="7" x14ac:dyDescent="0.2">
      <c r="A41" s="198" t="s">
        <v>521</v>
      </c>
      <c r="B41" s="175"/>
      <c r="C41" s="177" t="s">
        <v>520</v>
      </c>
      <c r="D41" s="143">
        <f>D42+D44</f>
        <v>23400</v>
      </c>
      <c r="E41" s="143">
        <f t="shared" ref="E41:F41" si="68">E42+E44</f>
        <v>0</v>
      </c>
      <c r="F41" s="180">
        <f t="shared" si="68"/>
        <v>23400</v>
      </c>
      <c r="G41" s="143"/>
      <c r="H41" s="143">
        <f t="shared" ref="H41" si="69">H42+H44</f>
        <v>0</v>
      </c>
      <c r="I41" s="180"/>
      <c r="J41" s="143"/>
      <c r="K41" s="143">
        <f t="shared" ref="K41" si="70">K42+K44</f>
        <v>0</v>
      </c>
      <c r="L41" s="180"/>
    </row>
    <row r="42" spans="1:12" ht="31.5" outlineLevel="7" x14ac:dyDescent="0.2">
      <c r="A42" s="198" t="s">
        <v>522</v>
      </c>
      <c r="B42" s="198"/>
      <c r="C42" s="177" t="s">
        <v>537</v>
      </c>
      <c r="D42" s="143">
        <f>D43</f>
        <v>2340</v>
      </c>
      <c r="E42" s="143">
        <f t="shared" ref="E42:F42" si="71">E43</f>
        <v>0</v>
      </c>
      <c r="F42" s="180">
        <f t="shared" si="71"/>
        <v>2340</v>
      </c>
      <c r="G42" s="143"/>
      <c r="H42" s="143">
        <f t="shared" ref="H42" si="72">H43</f>
        <v>0</v>
      </c>
      <c r="I42" s="180"/>
      <c r="J42" s="143"/>
      <c r="K42" s="143">
        <f t="shared" ref="K42" si="73">K43</f>
        <v>0</v>
      </c>
      <c r="L42" s="180"/>
    </row>
    <row r="43" spans="1:12" ht="31.5" outlineLevel="7" x14ac:dyDescent="0.2">
      <c r="A43" s="175" t="s">
        <v>522</v>
      </c>
      <c r="B43" s="175" t="s">
        <v>51</v>
      </c>
      <c r="C43" s="296" t="s">
        <v>52</v>
      </c>
      <c r="D43" s="108">
        <v>2340</v>
      </c>
      <c r="E43" s="108"/>
      <c r="F43" s="3">
        <f>SUM(D43:E43)</f>
        <v>2340</v>
      </c>
      <c r="G43" s="145"/>
      <c r="H43" s="108"/>
      <c r="I43" s="3"/>
      <c r="J43" s="145"/>
      <c r="K43" s="108"/>
      <c r="L43" s="3"/>
    </row>
    <row r="44" spans="1:12" ht="31.5" outlineLevel="7" x14ac:dyDescent="0.2">
      <c r="A44" s="198" t="s">
        <v>522</v>
      </c>
      <c r="B44" s="198"/>
      <c r="C44" s="177" t="s">
        <v>598</v>
      </c>
      <c r="D44" s="143">
        <f>D45</f>
        <v>21060</v>
      </c>
      <c r="E44" s="143">
        <f t="shared" ref="E44:F44" si="74">E45</f>
        <v>0</v>
      </c>
      <c r="F44" s="180">
        <f t="shared" si="74"/>
        <v>21060</v>
      </c>
      <c r="G44" s="143"/>
      <c r="H44" s="143">
        <f t="shared" ref="H44" si="75">H45</f>
        <v>0</v>
      </c>
      <c r="I44" s="180"/>
      <c r="J44" s="143"/>
      <c r="K44" s="143">
        <f t="shared" ref="K44" si="76">K45</f>
        <v>0</v>
      </c>
      <c r="L44" s="180"/>
    </row>
    <row r="45" spans="1:12" ht="31.5" outlineLevel="7" x14ac:dyDescent="0.2">
      <c r="A45" s="175" t="s">
        <v>522</v>
      </c>
      <c r="B45" s="175" t="s">
        <v>51</v>
      </c>
      <c r="C45" s="296" t="s">
        <v>52</v>
      </c>
      <c r="D45" s="108">
        <v>21060</v>
      </c>
      <c r="E45" s="108"/>
      <c r="F45" s="3">
        <f>SUM(D45:E45)</f>
        <v>21060</v>
      </c>
      <c r="G45" s="145"/>
      <c r="H45" s="108"/>
      <c r="I45" s="3"/>
      <c r="J45" s="145"/>
      <c r="K45" s="108"/>
      <c r="L45" s="3"/>
    </row>
    <row r="46" spans="1:12" ht="31.5" outlineLevel="7" x14ac:dyDescent="0.2">
      <c r="A46" s="178" t="s">
        <v>255</v>
      </c>
      <c r="B46" s="178"/>
      <c r="C46" s="2" t="s">
        <v>256</v>
      </c>
      <c r="D46" s="153">
        <f>D47+D59+D87</f>
        <v>2038252.4000000001</v>
      </c>
      <c r="E46" s="153">
        <f t="shared" ref="E46:F46" si="77">E47+E59+E87</f>
        <v>0</v>
      </c>
      <c r="F46" s="183">
        <f t="shared" si="77"/>
        <v>2038252.4000000001</v>
      </c>
      <c r="G46" s="153">
        <f>G47+G59+G87</f>
        <v>2045452.8000000003</v>
      </c>
      <c r="H46" s="153">
        <f t="shared" ref="H46" si="78">H47+H59+H87</f>
        <v>0</v>
      </c>
      <c r="I46" s="183">
        <f t="shared" ref="I46" si="79">I47+I59+I87</f>
        <v>2045452.8000000003</v>
      </c>
      <c r="J46" s="153">
        <f>J47+J59+J87</f>
        <v>2030852.1</v>
      </c>
      <c r="K46" s="153">
        <f t="shared" ref="K46" si="80">K47+K59+K87</f>
        <v>0</v>
      </c>
      <c r="L46" s="183">
        <f t="shared" ref="L46" si="81">L47+L59+L87</f>
        <v>2030852.1</v>
      </c>
    </row>
    <row r="47" spans="1:12" ht="31.5" outlineLevel="7" x14ac:dyDescent="0.2">
      <c r="A47" s="178" t="s">
        <v>257</v>
      </c>
      <c r="B47" s="178"/>
      <c r="C47" s="2" t="s">
        <v>31</v>
      </c>
      <c r="D47" s="153">
        <f>D48+D51+D53+D55+D57</f>
        <v>413652.30000000005</v>
      </c>
      <c r="E47" s="153">
        <f t="shared" ref="E47:F47" si="82">E48+E51+E53+E55+E57</f>
        <v>0</v>
      </c>
      <c r="F47" s="183">
        <f t="shared" si="82"/>
        <v>413652.30000000005</v>
      </c>
      <c r="G47" s="153">
        <f t="shared" ref="G47:J47" si="83">G48+G51+G53+G55+G57</f>
        <v>414905.4</v>
      </c>
      <c r="H47" s="153">
        <f t="shared" ref="H47" si="84">H48+H51+H53+H55+H57</f>
        <v>0</v>
      </c>
      <c r="I47" s="183">
        <f t="shared" ref="I47" si="85">I48+I51+I53+I55+I57</f>
        <v>414905.4</v>
      </c>
      <c r="J47" s="153">
        <f t="shared" si="83"/>
        <v>414911.80000000005</v>
      </c>
      <c r="K47" s="153">
        <f t="shared" ref="K47" si="86">K48+K51+K53+K55+K57</f>
        <v>0</v>
      </c>
      <c r="L47" s="183">
        <f t="shared" ref="L47" si="87">L48+L51+L53+L55+L57</f>
        <v>414911.80000000005</v>
      </c>
    </row>
    <row r="48" spans="1:12" outlineLevel="3" x14ac:dyDescent="0.2">
      <c r="A48" s="178" t="s">
        <v>278</v>
      </c>
      <c r="B48" s="178"/>
      <c r="C48" s="2" t="s">
        <v>33</v>
      </c>
      <c r="D48" s="153">
        <f>D49+D50</f>
        <v>13793.8</v>
      </c>
      <c r="E48" s="153">
        <f t="shared" ref="E48:F48" si="88">E49+E50</f>
        <v>0</v>
      </c>
      <c r="F48" s="183">
        <f t="shared" si="88"/>
        <v>13793.8</v>
      </c>
      <c r="G48" s="153">
        <f t="shared" ref="G48:J48" si="89">G49+G50</f>
        <v>13793.8</v>
      </c>
      <c r="H48" s="153">
        <f t="shared" ref="H48" si="90">H49+H50</f>
        <v>0</v>
      </c>
      <c r="I48" s="183">
        <f t="shared" ref="I48" si="91">I49+I50</f>
        <v>13793.8</v>
      </c>
      <c r="J48" s="153">
        <f t="shared" si="89"/>
        <v>13793.8</v>
      </c>
      <c r="K48" s="153">
        <f t="shared" ref="K48" si="92">K49+K50</f>
        <v>0</v>
      </c>
      <c r="L48" s="183">
        <f t="shared" ref="L48" si="93">L49+L50</f>
        <v>13793.8</v>
      </c>
    </row>
    <row r="49" spans="1:12" ht="47.25" outlineLevel="4" x14ac:dyDescent="0.2">
      <c r="A49" s="179" t="s">
        <v>278</v>
      </c>
      <c r="B49" s="179" t="s">
        <v>4</v>
      </c>
      <c r="C49" s="294" t="s">
        <v>5</v>
      </c>
      <c r="D49" s="108">
        <v>13708.9</v>
      </c>
      <c r="E49" s="108"/>
      <c r="F49" s="3">
        <f t="shared" ref="F49:F50" si="94">SUM(D49:E49)</f>
        <v>13708.9</v>
      </c>
      <c r="G49" s="145">
        <v>13708.9</v>
      </c>
      <c r="H49" s="108"/>
      <c r="I49" s="3">
        <f t="shared" ref="I49:I50" si="95">SUM(G49:H49)</f>
        <v>13708.9</v>
      </c>
      <c r="J49" s="145">
        <v>13708.9</v>
      </c>
      <c r="K49" s="108"/>
      <c r="L49" s="3">
        <f t="shared" ref="L49:L50" si="96">SUM(J49:K49)</f>
        <v>13708.9</v>
      </c>
    </row>
    <row r="50" spans="1:12" ht="31.5" outlineLevel="5" x14ac:dyDescent="0.2">
      <c r="A50" s="179" t="s">
        <v>278</v>
      </c>
      <c r="B50" s="179" t="s">
        <v>7</v>
      </c>
      <c r="C50" s="294" t="s">
        <v>8</v>
      </c>
      <c r="D50" s="108">
        <v>84.9</v>
      </c>
      <c r="E50" s="108"/>
      <c r="F50" s="3">
        <f t="shared" si="94"/>
        <v>84.9</v>
      </c>
      <c r="G50" s="145">
        <v>84.9</v>
      </c>
      <c r="H50" s="108"/>
      <c r="I50" s="3">
        <f t="shared" si="95"/>
        <v>84.9</v>
      </c>
      <c r="J50" s="145">
        <v>84.9</v>
      </c>
      <c r="K50" s="108"/>
      <c r="L50" s="3">
        <f t="shared" si="96"/>
        <v>84.9</v>
      </c>
    </row>
    <row r="51" spans="1:12" ht="31.5" outlineLevel="7" x14ac:dyDescent="0.2">
      <c r="A51" s="178" t="s">
        <v>258</v>
      </c>
      <c r="B51" s="178"/>
      <c r="C51" s="2" t="s">
        <v>259</v>
      </c>
      <c r="D51" s="153">
        <f>D52</f>
        <v>147552.1</v>
      </c>
      <c r="E51" s="153">
        <f t="shared" ref="E51:F51" si="97">E52</f>
        <v>0</v>
      </c>
      <c r="F51" s="183">
        <f t="shared" si="97"/>
        <v>147552.1</v>
      </c>
      <c r="G51" s="153">
        <f t="shared" ref="G51:J51" si="98">G52</f>
        <v>147552.1</v>
      </c>
      <c r="H51" s="153">
        <f t="shared" ref="H51" si="99">H52</f>
        <v>0</v>
      </c>
      <c r="I51" s="183">
        <f t="shared" ref="I51" si="100">I52</f>
        <v>147552.1</v>
      </c>
      <c r="J51" s="153">
        <f t="shared" si="98"/>
        <v>147552.1</v>
      </c>
      <c r="K51" s="153">
        <f t="shared" ref="K51" si="101">K52</f>
        <v>0</v>
      </c>
      <c r="L51" s="183">
        <f t="shared" ref="L51" si="102">L52</f>
        <v>147552.1</v>
      </c>
    </row>
    <row r="52" spans="1:12" ht="31.5" outlineLevel="7" x14ac:dyDescent="0.2">
      <c r="A52" s="179" t="s">
        <v>258</v>
      </c>
      <c r="B52" s="179" t="s">
        <v>51</v>
      </c>
      <c r="C52" s="294" t="s">
        <v>52</v>
      </c>
      <c r="D52" s="108">
        <v>147552.1</v>
      </c>
      <c r="E52" s="108"/>
      <c r="F52" s="3">
        <f>SUM(D52:E52)</f>
        <v>147552.1</v>
      </c>
      <c r="G52" s="145">
        <v>147552.1</v>
      </c>
      <c r="H52" s="108"/>
      <c r="I52" s="3">
        <f>SUM(G52:H52)</f>
        <v>147552.1</v>
      </c>
      <c r="J52" s="145">
        <v>147552.1</v>
      </c>
      <c r="K52" s="108"/>
      <c r="L52" s="3">
        <f>SUM(J52:K52)</f>
        <v>147552.1</v>
      </c>
    </row>
    <row r="53" spans="1:12" outlineLevel="5" x14ac:dyDescent="0.2">
      <c r="A53" s="178" t="s">
        <v>266</v>
      </c>
      <c r="B53" s="178"/>
      <c r="C53" s="2" t="s">
        <v>267</v>
      </c>
      <c r="D53" s="153">
        <f>D54</f>
        <v>125613.5</v>
      </c>
      <c r="E53" s="153">
        <f t="shared" ref="E53:F53" si="103">E54</f>
        <v>0</v>
      </c>
      <c r="F53" s="183">
        <f t="shared" si="103"/>
        <v>125613.5</v>
      </c>
      <c r="G53" s="153">
        <f t="shared" ref="G53:J53" si="104">G54</f>
        <v>126866.6</v>
      </c>
      <c r="H53" s="153">
        <f t="shared" ref="H53" si="105">H54</f>
        <v>0</v>
      </c>
      <c r="I53" s="183">
        <f t="shared" ref="I53" si="106">I54</f>
        <v>126866.6</v>
      </c>
      <c r="J53" s="153">
        <f t="shared" si="104"/>
        <v>126873</v>
      </c>
      <c r="K53" s="153">
        <f t="shared" ref="K53" si="107">K54</f>
        <v>0</v>
      </c>
      <c r="L53" s="183">
        <f t="shared" ref="L53" si="108">L54</f>
        <v>126873</v>
      </c>
    </row>
    <row r="54" spans="1:12" ht="31.5" outlineLevel="7" x14ac:dyDescent="0.2">
      <c r="A54" s="179" t="s">
        <v>266</v>
      </c>
      <c r="B54" s="179" t="s">
        <v>51</v>
      </c>
      <c r="C54" s="294" t="s">
        <v>52</v>
      </c>
      <c r="D54" s="108">
        <v>125613.5</v>
      </c>
      <c r="E54" s="108"/>
      <c r="F54" s="3">
        <f>SUM(D54:E54)</f>
        <v>125613.5</v>
      </c>
      <c r="G54" s="145">
        <v>126866.6</v>
      </c>
      <c r="H54" s="108"/>
      <c r="I54" s="3">
        <f>SUM(G54:H54)</f>
        <v>126866.6</v>
      </c>
      <c r="J54" s="145">
        <v>126873</v>
      </c>
      <c r="K54" s="108"/>
      <c r="L54" s="3">
        <f>SUM(J54:K54)</f>
        <v>126873</v>
      </c>
    </row>
    <row r="55" spans="1:12" outlineLevel="5" x14ac:dyDescent="0.2">
      <c r="A55" s="178" t="s">
        <v>269</v>
      </c>
      <c r="B55" s="178"/>
      <c r="C55" s="2" t="s">
        <v>270</v>
      </c>
      <c r="D55" s="153">
        <f>D56</f>
        <v>113049.5</v>
      </c>
      <c r="E55" s="153">
        <f t="shared" ref="E55:F55" si="109">E56</f>
        <v>0</v>
      </c>
      <c r="F55" s="183">
        <f t="shared" si="109"/>
        <v>113049.5</v>
      </c>
      <c r="G55" s="153">
        <f t="shared" ref="G55:J55" si="110">G56</f>
        <v>113049.5</v>
      </c>
      <c r="H55" s="153">
        <f t="shared" ref="H55" si="111">H56</f>
        <v>0</v>
      </c>
      <c r="I55" s="183">
        <f t="shared" ref="I55" si="112">I56</f>
        <v>113049.5</v>
      </c>
      <c r="J55" s="153">
        <f t="shared" si="110"/>
        <v>113049.5</v>
      </c>
      <c r="K55" s="153">
        <f t="shared" ref="K55" si="113">K56</f>
        <v>0</v>
      </c>
      <c r="L55" s="183">
        <f t="shared" ref="L55" si="114">L56</f>
        <v>113049.5</v>
      </c>
    </row>
    <row r="56" spans="1:12" ht="31.5" outlineLevel="7" x14ac:dyDescent="0.2">
      <c r="A56" s="179" t="s">
        <v>269</v>
      </c>
      <c r="B56" s="179" t="s">
        <v>51</v>
      </c>
      <c r="C56" s="294" t="s">
        <v>52</v>
      </c>
      <c r="D56" s="108">
        <v>113049.5</v>
      </c>
      <c r="E56" s="108"/>
      <c r="F56" s="3">
        <f>SUM(D56:E56)</f>
        <v>113049.5</v>
      </c>
      <c r="G56" s="145">
        <v>113049.5</v>
      </c>
      <c r="H56" s="108"/>
      <c r="I56" s="3">
        <f>SUM(G56:H56)</f>
        <v>113049.5</v>
      </c>
      <c r="J56" s="145">
        <v>113049.5</v>
      </c>
      <c r="K56" s="108"/>
      <c r="L56" s="3">
        <f>SUM(J56:K56)</f>
        <v>113049.5</v>
      </c>
    </row>
    <row r="57" spans="1:12" outlineLevel="5" x14ac:dyDescent="0.2">
      <c r="A57" s="198" t="s">
        <v>279</v>
      </c>
      <c r="B57" s="198"/>
      <c r="C57" s="177" t="s">
        <v>196</v>
      </c>
      <c r="D57" s="143">
        <f>D58</f>
        <v>13643.4</v>
      </c>
      <c r="E57" s="143">
        <f t="shared" ref="E57:F57" si="115">E58</f>
        <v>0</v>
      </c>
      <c r="F57" s="180">
        <f t="shared" si="115"/>
        <v>13643.4</v>
      </c>
      <c r="G57" s="143">
        <f t="shared" ref="G57:J57" si="116">G58</f>
        <v>13643.4</v>
      </c>
      <c r="H57" s="143">
        <f t="shared" ref="H57" si="117">H58</f>
        <v>0</v>
      </c>
      <c r="I57" s="180">
        <f t="shared" ref="I57" si="118">I58</f>
        <v>13643.4</v>
      </c>
      <c r="J57" s="143">
        <f t="shared" si="116"/>
        <v>13643.4</v>
      </c>
      <c r="K57" s="143">
        <f t="shared" ref="K57" si="119">K58</f>
        <v>0</v>
      </c>
      <c r="L57" s="180">
        <f t="shared" ref="L57" si="120">L58</f>
        <v>13643.4</v>
      </c>
    </row>
    <row r="58" spans="1:12" ht="31.5" outlineLevel="7" x14ac:dyDescent="0.2">
      <c r="A58" s="175" t="s">
        <v>279</v>
      </c>
      <c r="B58" s="175" t="s">
        <v>51</v>
      </c>
      <c r="C58" s="296" t="s">
        <v>52</v>
      </c>
      <c r="D58" s="108">
        <v>13643.4</v>
      </c>
      <c r="E58" s="108"/>
      <c r="F58" s="3">
        <f>SUM(D58:E58)</f>
        <v>13643.4</v>
      </c>
      <c r="G58" s="145">
        <v>13643.4</v>
      </c>
      <c r="H58" s="108"/>
      <c r="I58" s="3">
        <f>SUM(G58:H58)</f>
        <v>13643.4</v>
      </c>
      <c r="J58" s="145">
        <v>13643.4</v>
      </c>
      <c r="K58" s="108"/>
      <c r="L58" s="3">
        <f>SUM(J58:K58)</f>
        <v>13643.4</v>
      </c>
    </row>
    <row r="59" spans="1:12" ht="31.5" outlineLevel="7" x14ac:dyDescent="0.2">
      <c r="A59" s="178" t="s">
        <v>260</v>
      </c>
      <c r="B59" s="178"/>
      <c r="C59" s="2" t="s">
        <v>261</v>
      </c>
      <c r="D59" s="153">
        <f>D60+D62+D66+D70+D76+D79+D81+D85+D64+D83</f>
        <v>1622981.8</v>
      </c>
      <c r="E59" s="153">
        <f t="shared" ref="E59:F59" si="121">E60+E62+E66+E70+E76+E79+E81+E85+E64+E83</f>
        <v>0</v>
      </c>
      <c r="F59" s="183">
        <f t="shared" si="121"/>
        <v>1622981.8</v>
      </c>
      <c r="G59" s="153">
        <f t="shared" ref="G59:J59" si="122">G60+G62+G66+G70+G76+G79+G81+G85+G64+G83</f>
        <v>1628590.8</v>
      </c>
      <c r="H59" s="153">
        <f t="shared" ref="H59" si="123">H60+H62+H66+H70+H76+H79+H81+H85+H64+H83</f>
        <v>0</v>
      </c>
      <c r="I59" s="183">
        <f t="shared" ref="I59" si="124">I60+I62+I66+I70+I76+I79+I81+I85+I64+I83</f>
        <v>1628590.8</v>
      </c>
      <c r="J59" s="153">
        <f t="shared" si="122"/>
        <v>1613983.7</v>
      </c>
      <c r="K59" s="153">
        <f t="shared" ref="K59" si="125">K60+K62+K66+K70+K76+K79+K81+K85+K64+K83</f>
        <v>0</v>
      </c>
      <c r="L59" s="183">
        <f t="shared" ref="L59" si="126">L60+L62+L66+L70+L76+L79+L81+L85+L64+L83</f>
        <v>1613983.7</v>
      </c>
    </row>
    <row r="60" spans="1:12" ht="47.25" outlineLevel="4" x14ac:dyDescent="0.2">
      <c r="A60" s="178" t="s">
        <v>262</v>
      </c>
      <c r="B60" s="178"/>
      <c r="C60" s="2" t="s">
        <v>263</v>
      </c>
      <c r="D60" s="153">
        <f>D61</f>
        <v>21097.4</v>
      </c>
      <c r="E60" s="153">
        <f t="shared" ref="E60:F60" si="127">E61</f>
        <v>0</v>
      </c>
      <c r="F60" s="183">
        <f t="shared" si="127"/>
        <v>21097.4</v>
      </c>
      <c r="G60" s="153">
        <f t="shared" ref="G60:J60" si="128">G61</f>
        <v>21097.4</v>
      </c>
      <c r="H60" s="153">
        <f t="shared" ref="H60" si="129">H61</f>
        <v>0</v>
      </c>
      <c r="I60" s="183">
        <f t="shared" ref="I60" si="130">I61</f>
        <v>21097.4</v>
      </c>
      <c r="J60" s="153">
        <f t="shared" si="128"/>
        <v>21097.4</v>
      </c>
      <c r="K60" s="153">
        <f t="shared" ref="K60" si="131">K61</f>
        <v>0</v>
      </c>
      <c r="L60" s="183">
        <f t="shared" ref="L60" si="132">L61</f>
        <v>21097.4</v>
      </c>
    </row>
    <row r="61" spans="1:12" ht="31.5" outlineLevel="4" x14ac:dyDescent="0.2">
      <c r="A61" s="179" t="s">
        <v>262</v>
      </c>
      <c r="B61" s="179" t="s">
        <v>51</v>
      </c>
      <c r="C61" s="294" t="s">
        <v>52</v>
      </c>
      <c r="D61" s="108">
        <f>6287.7+14809.7</f>
        <v>21097.4</v>
      </c>
      <c r="E61" s="108"/>
      <c r="F61" s="3">
        <f>SUM(D61:E61)</f>
        <v>21097.4</v>
      </c>
      <c r="G61" s="145">
        <f>6287.7+14809.7</f>
        <v>21097.4</v>
      </c>
      <c r="H61" s="108"/>
      <c r="I61" s="3">
        <f>SUM(G61:H61)</f>
        <v>21097.4</v>
      </c>
      <c r="J61" s="145">
        <f>6287.7+14809.7</f>
        <v>21097.4</v>
      </c>
      <c r="K61" s="108"/>
      <c r="L61" s="3">
        <f>SUM(J61:K61)</f>
        <v>21097.4</v>
      </c>
    </row>
    <row r="62" spans="1:12" outlineLevel="5" x14ac:dyDescent="0.2">
      <c r="A62" s="178" t="s">
        <v>271</v>
      </c>
      <c r="B62" s="178"/>
      <c r="C62" s="2" t="s">
        <v>272</v>
      </c>
      <c r="D62" s="153">
        <f>D63</f>
        <v>4455</v>
      </c>
      <c r="E62" s="153">
        <f t="shared" ref="E62:F62" si="133">E63</f>
        <v>0</v>
      </c>
      <c r="F62" s="183">
        <f t="shared" si="133"/>
        <v>4455</v>
      </c>
      <c r="G62" s="153">
        <f t="shared" ref="G62:J62" si="134">G63</f>
        <v>4455</v>
      </c>
      <c r="H62" s="153">
        <f t="shared" ref="H62" si="135">H63</f>
        <v>0</v>
      </c>
      <c r="I62" s="183">
        <f t="shared" ref="I62" si="136">I63</f>
        <v>4455</v>
      </c>
      <c r="J62" s="153">
        <f t="shared" si="134"/>
        <v>4455</v>
      </c>
      <c r="K62" s="153">
        <f t="shared" ref="K62" si="137">K63</f>
        <v>0</v>
      </c>
      <c r="L62" s="183">
        <f t="shared" ref="L62" si="138">L63</f>
        <v>4455</v>
      </c>
    </row>
    <row r="63" spans="1:12" ht="31.5" outlineLevel="7" x14ac:dyDescent="0.2">
      <c r="A63" s="179" t="s">
        <v>271</v>
      </c>
      <c r="B63" s="179" t="s">
        <v>51</v>
      </c>
      <c r="C63" s="294" t="s">
        <v>52</v>
      </c>
      <c r="D63" s="108">
        <v>4455</v>
      </c>
      <c r="E63" s="108"/>
      <c r="F63" s="3">
        <f>SUM(D63:E63)</f>
        <v>4455</v>
      </c>
      <c r="G63" s="145">
        <v>4455</v>
      </c>
      <c r="H63" s="108"/>
      <c r="I63" s="3">
        <f>SUM(G63:H63)</f>
        <v>4455</v>
      </c>
      <c r="J63" s="145">
        <v>4455</v>
      </c>
      <c r="K63" s="108"/>
      <c r="L63" s="3">
        <f>SUM(J63:K63)</f>
        <v>4455</v>
      </c>
    </row>
    <row r="64" spans="1:12" ht="31.5" outlineLevel="7" x14ac:dyDescent="0.2">
      <c r="A64" s="178" t="s">
        <v>552</v>
      </c>
      <c r="B64" s="178"/>
      <c r="C64" s="2" t="s">
        <v>553</v>
      </c>
      <c r="D64" s="153">
        <f>D65</f>
        <v>100</v>
      </c>
      <c r="E64" s="153">
        <f t="shared" ref="E64:F64" si="139">E65</f>
        <v>0</v>
      </c>
      <c r="F64" s="183">
        <f t="shared" si="139"/>
        <v>100</v>
      </c>
      <c r="G64" s="153"/>
      <c r="H64" s="153">
        <f t="shared" ref="H64" si="140">H65</f>
        <v>0</v>
      </c>
      <c r="I64" s="183"/>
      <c r="J64" s="153"/>
      <c r="K64" s="153">
        <f t="shared" ref="K64" si="141">K65</f>
        <v>0</v>
      </c>
      <c r="L64" s="183"/>
    </row>
    <row r="65" spans="1:12" ht="31.5" outlineLevel="7" x14ac:dyDescent="0.2">
      <c r="A65" s="179" t="s">
        <v>552</v>
      </c>
      <c r="B65" s="179" t="s">
        <v>51</v>
      </c>
      <c r="C65" s="294" t="s">
        <v>52</v>
      </c>
      <c r="D65" s="108">
        <v>100</v>
      </c>
      <c r="E65" s="108"/>
      <c r="F65" s="3">
        <f>SUM(D65:E65)</f>
        <v>100</v>
      </c>
      <c r="G65" s="108"/>
      <c r="H65" s="108"/>
      <c r="I65" s="3"/>
      <c r="J65" s="108"/>
      <c r="K65" s="108"/>
      <c r="L65" s="3"/>
    </row>
    <row r="66" spans="1:12" outlineLevel="5" x14ac:dyDescent="0.2">
      <c r="A66" s="178" t="s">
        <v>614</v>
      </c>
      <c r="B66" s="178"/>
      <c r="C66" s="177" t="s">
        <v>615</v>
      </c>
      <c r="D66" s="143">
        <f>D67+D68+D69</f>
        <v>26692.6</v>
      </c>
      <c r="E66" s="143">
        <f t="shared" ref="E66:F66" si="142">E67+E68+E69</f>
        <v>0</v>
      </c>
      <c r="F66" s="180">
        <f t="shared" si="142"/>
        <v>26692.6</v>
      </c>
      <c r="G66" s="143">
        <f t="shared" ref="G66:J66" si="143">G67+G68+G69</f>
        <v>26692.6</v>
      </c>
      <c r="H66" s="143">
        <f t="shared" ref="H66" si="144">H67+H68+H69</f>
        <v>0</v>
      </c>
      <c r="I66" s="180">
        <f t="shared" ref="I66" si="145">I67+I68+I69</f>
        <v>26692.6</v>
      </c>
      <c r="J66" s="143">
        <f t="shared" si="143"/>
        <v>26692.6</v>
      </c>
      <c r="K66" s="143">
        <f t="shared" ref="K66" si="146">K67+K68+K69</f>
        <v>0</v>
      </c>
      <c r="L66" s="180">
        <f t="shared" ref="L66" si="147">L67+L68+L69</f>
        <v>26692.6</v>
      </c>
    </row>
    <row r="67" spans="1:12" outlineLevel="5" x14ac:dyDescent="0.2">
      <c r="A67" s="179" t="s">
        <v>614</v>
      </c>
      <c r="B67" s="179" t="s">
        <v>19</v>
      </c>
      <c r="C67" s="296" t="s">
        <v>20</v>
      </c>
      <c r="D67" s="108">
        <v>210.7</v>
      </c>
      <c r="E67" s="108"/>
      <c r="F67" s="3">
        <f t="shared" ref="F67:F69" si="148">SUM(D67:E67)</f>
        <v>210.7</v>
      </c>
      <c r="G67" s="108">
        <v>210.7</v>
      </c>
      <c r="H67" s="108"/>
      <c r="I67" s="3">
        <f t="shared" ref="I67:I69" si="149">SUM(G67:H67)</f>
        <v>210.7</v>
      </c>
      <c r="J67" s="108">
        <v>210.7</v>
      </c>
      <c r="K67" s="108"/>
      <c r="L67" s="3">
        <f t="shared" ref="L67:L69" si="150">SUM(J67:K67)</f>
        <v>210.7</v>
      </c>
    </row>
    <row r="68" spans="1:12" ht="31.5" outlineLevel="7" x14ac:dyDescent="0.2">
      <c r="A68" s="179" t="s">
        <v>614</v>
      </c>
      <c r="B68" s="179" t="s">
        <v>51</v>
      </c>
      <c r="C68" s="296" t="s">
        <v>52</v>
      </c>
      <c r="D68" s="108">
        <v>7903.1</v>
      </c>
      <c r="E68" s="108"/>
      <c r="F68" s="3">
        <f t="shared" si="148"/>
        <v>7903.1</v>
      </c>
      <c r="G68" s="108">
        <v>7903.1</v>
      </c>
      <c r="H68" s="108"/>
      <c r="I68" s="3">
        <f t="shared" si="149"/>
        <v>7903.1</v>
      </c>
      <c r="J68" s="108">
        <v>7903.1</v>
      </c>
      <c r="K68" s="108"/>
      <c r="L68" s="3">
        <f t="shared" si="150"/>
        <v>7903.1</v>
      </c>
    </row>
    <row r="69" spans="1:12" outlineLevel="7" x14ac:dyDescent="0.2">
      <c r="A69" s="179" t="s">
        <v>614</v>
      </c>
      <c r="B69" s="179" t="s">
        <v>15</v>
      </c>
      <c r="C69" s="296" t="s">
        <v>16</v>
      </c>
      <c r="D69" s="108">
        <v>18578.8</v>
      </c>
      <c r="E69" s="108"/>
      <c r="F69" s="3">
        <f t="shared" si="148"/>
        <v>18578.8</v>
      </c>
      <c r="G69" s="108">
        <v>18578.8</v>
      </c>
      <c r="H69" s="108"/>
      <c r="I69" s="3">
        <f t="shared" si="149"/>
        <v>18578.8</v>
      </c>
      <c r="J69" s="108">
        <v>18578.8</v>
      </c>
      <c r="K69" s="108"/>
      <c r="L69" s="3">
        <f t="shared" si="150"/>
        <v>18578.8</v>
      </c>
    </row>
    <row r="70" spans="1:12" ht="31.5" outlineLevel="7" x14ac:dyDescent="0.2">
      <c r="A70" s="178" t="s">
        <v>603</v>
      </c>
      <c r="B70" s="178"/>
      <c r="C70" s="2" t="s">
        <v>604</v>
      </c>
      <c r="D70" s="153">
        <f>D71+D72+D73+D74+D75</f>
        <v>1408551.5</v>
      </c>
      <c r="E70" s="153">
        <f t="shared" ref="E70:F70" si="151">E71+E72+E73+E74+E75</f>
        <v>0</v>
      </c>
      <c r="F70" s="183">
        <f t="shared" si="151"/>
        <v>1408551.5</v>
      </c>
      <c r="G70" s="153">
        <f t="shared" ref="G70:J70" si="152">G71+G72+G73+G74+G75</f>
        <v>1414183.9</v>
      </c>
      <c r="H70" s="153">
        <f t="shared" ref="H70" si="153">H71+H72+H73+H74+H75</f>
        <v>0</v>
      </c>
      <c r="I70" s="183">
        <f t="shared" ref="I70" si="154">I71+I72+I73+I74+I75</f>
        <v>1414183.9</v>
      </c>
      <c r="J70" s="153">
        <f t="shared" si="152"/>
        <v>1401983.8</v>
      </c>
      <c r="K70" s="153">
        <f t="shared" ref="K70" si="155">K71+K72+K73+K74+K75</f>
        <v>0</v>
      </c>
      <c r="L70" s="183">
        <f t="shared" ref="L70" si="156">L71+L72+L73+L74+L75</f>
        <v>1401983.8</v>
      </c>
    </row>
    <row r="71" spans="1:12" ht="47.25" outlineLevel="7" x14ac:dyDescent="0.2">
      <c r="A71" s="179" t="s">
        <v>603</v>
      </c>
      <c r="B71" s="179" t="s">
        <v>4</v>
      </c>
      <c r="C71" s="294" t="s">
        <v>5</v>
      </c>
      <c r="D71" s="134">
        <f>248.4+22889.2</f>
        <v>23137.600000000002</v>
      </c>
      <c r="E71" s="108"/>
      <c r="F71" s="3">
        <f t="shared" ref="F71:F75" si="157">SUM(D71:E71)</f>
        <v>23137.600000000002</v>
      </c>
      <c r="G71" s="134">
        <f>253.4+22970.7</f>
        <v>23224.100000000002</v>
      </c>
      <c r="H71" s="108"/>
      <c r="I71" s="3">
        <f t="shared" ref="I71:I75" si="158">SUM(G71:H71)</f>
        <v>23224.100000000002</v>
      </c>
      <c r="J71" s="134">
        <f>253.4+22760.5</f>
        <v>23013.9</v>
      </c>
      <c r="K71" s="108"/>
      <c r="L71" s="3">
        <f t="shared" ref="L71:L75" si="159">SUM(J71:K71)</f>
        <v>23013.9</v>
      </c>
    </row>
    <row r="72" spans="1:12" ht="31.5" outlineLevel="7" x14ac:dyDescent="0.2">
      <c r="A72" s="179" t="s">
        <v>603</v>
      </c>
      <c r="B72" s="179" t="s">
        <v>7</v>
      </c>
      <c r="C72" s="294" t="s">
        <v>8</v>
      </c>
      <c r="D72" s="134">
        <f>7.7+29.6</f>
        <v>37.300000000000004</v>
      </c>
      <c r="E72" s="108"/>
      <c r="F72" s="3">
        <f t="shared" si="157"/>
        <v>37.300000000000004</v>
      </c>
      <c r="G72" s="134">
        <f>7.6+27.1</f>
        <v>34.700000000000003</v>
      </c>
      <c r="H72" s="108"/>
      <c r="I72" s="3">
        <f t="shared" si="158"/>
        <v>34.700000000000003</v>
      </c>
      <c r="J72" s="134">
        <f>7.6+27.3</f>
        <v>34.9</v>
      </c>
      <c r="K72" s="108"/>
      <c r="L72" s="3">
        <f t="shared" si="159"/>
        <v>34.9</v>
      </c>
    </row>
    <row r="73" spans="1:12" outlineLevel="7" x14ac:dyDescent="0.2">
      <c r="A73" s="179" t="s">
        <v>603</v>
      </c>
      <c r="B73" s="179" t="s">
        <v>19</v>
      </c>
      <c r="C73" s="294" t="s">
        <v>20</v>
      </c>
      <c r="D73" s="108">
        <f>3155+420</f>
        <v>3575</v>
      </c>
      <c r="E73" s="108"/>
      <c r="F73" s="3">
        <f t="shared" si="157"/>
        <v>3575</v>
      </c>
      <c r="G73" s="108">
        <f>2655+400</f>
        <v>3055</v>
      </c>
      <c r="H73" s="108"/>
      <c r="I73" s="3">
        <f t="shared" si="158"/>
        <v>3055</v>
      </c>
      <c r="J73" s="108">
        <f>2855+400</f>
        <v>3255</v>
      </c>
      <c r="K73" s="108"/>
      <c r="L73" s="3">
        <f t="shared" si="159"/>
        <v>3255</v>
      </c>
    </row>
    <row r="74" spans="1:12" ht="31.5" outlineLevel="7" x14ac:dyDescent="0.2">
      <c r="A74" s="179" t="s">
        <v>603</v>
      </c>
      <c r="B74" s="179" t="s">
        <v>51</v>
      </c>
      <c r="C74" s="294" t="s">
        <v>52</v>
      </c>
      <c r="D74" s="134">
        <v>1347660</v>
      </c>
      <c r="E74" s="108"/>
      <c r="F74" s="3">
        <f t="shared" si="157"/>
        <v>1347660</v>
      </c>
      <c r="G74" s="134">
        <v>1353069.2999999998</v>
      </c>
      <c r="H74" s="108"/>
      <c r="I74" s="3">
        <f t="shared" si="158"/>
        <v>1353069.2999999998</v>
      </c>
      <c r="J74" s="134">
        <v>1340879.2</v>
      </c>
      <c r="K74" s="108"/>
      <c r="L74" s="3">
        <f t="shared" si="159"/>
        <v>1340879.2</v>
      </c>
    </row>
    <row r="75" spans="1:12" outlineLevel="7" x14ac:dyDescent="0.2">
      <c r="A75" s="179" t="s">
        <v>603</v>
      </c>
      <c r="B75" s="179" t="s">
        <v>15</v>
      </c>
      <c r="C75" s="294" t="s">
        <v>16</v>
      </c>
      <c r="D75" s="108">
        <v>34141.599999999999</v>
      </c>
      <c r="E75" s="108"/>
      <c r="F75" s="3">
        <f t="shared" si="157"/>
        <v>34141.599999999999</v>
      </c>
      <c r="G75" s="108">
        <v>34800.800000000003</v>
      </c>
      <c r="H75" s="108"/>
      <c r="I75" s="3">
        <f t="shared" si="158"/>
        <v>34800.800000000003</v>
      </c>
      <c r="J75" s="108">
        <v>34800.800000000003</v>
      </c>
      <c r="K75" s="108"/>
      <c r="L75" s="3">
        <f t="shared" si="159"/>
        <v>34800.800000000003</v>
      </c>
    </row>
    <row r="76" spans="1:12" ht="78.75" outlineLevel="7" x14ac:dyDescent="0.2">
      <c r="A76" s="198" t="s">
        <v>616</v>
      </c>
      <c r="B76" s="198"/>
      <c r="C76" s="297" t="s">
        <v>617</v>
      </c>
      <c r="D76" s="143">
        <f>D78+D77</f>
        <v>5529.6</v>
      </c>
      <c r="E76" s="143">
        <f t="shared" ref="E76:F76" si="160">E78+E77</f>
        <v>0</v>
      </c>
      <c r="F76" s="180">
        <f t="shared" si="160"/>
        <v>5529.6</v>
      </c>
      <c r="G76" s="143">
        <f t="shared" ref="G76:J76" si="161">G78+G77</f>
        <v>5529.6</v>
      </c>
      <c r="H76" s="143">
        <f t="shared" ref="H76" si="162">H78+H77</f>
        <v>0</v>
      </c>
      <c r="I76" s="180">
        <f t="shared" ref="I76" si="163">I78+I77</f>
        <v>5529.6</v>
      </c>
      <c r="J76" s="143">
        <f t="shared" si="161"/>
        <v>5529.5999999999995</v>
      </c>
      <c r="K76" s="143">
        <f t="shared" ref="K76" si="164">K78+K77</f>
        <v>0</v>
      </c>
      <c r="L76" s="180">
        <f t="shared" ref="L76" si="165">L78+L77</f>
        <v>5529.5999999999995</v>
      </c>
    </row>
    <row r="77" spans="1:12" ht="47.25" outlineLevel="7" x14ac:dyDescent="0.2">
      <c r="A77" s="175" t="s">
        <v>616</v>
      </c>
      <c r="B77" s="179" t="s">
        <v>4</v>
      </c>
      <c r="C77" s="294" t="s">
        <v>5</v>
      </c>
      <c r="D77" s="108">
        <v>81.700000000000728</v>
      </c>
      <c r="E77" s="108"/>
      <c r="F77" s="3">
        <f t="shared" ref="F77:F78" si="166">SUM(D77:E77)</f>
        <v>81.700000000000728</v>
      </c>
      <c r="G77" s="108">
        <v>81.700000000000728</v>
      </c>
      <c r="H77" s="108"/>
      <c r="I77" s="3">
        <f t="shared" ref="I77:I78" si="167">SUM(G77:H77)</f>
        <v>81.700000000000728</v>
      </c>
      <c r="J77" s="108">
        <v>81.7</v>
      </c>
      <c r="K77" s="108"/>
      <c r="L77" s="3">
        <f t="shared" ref="L77:L78" si="168">SUM(J77:K77)</f>
        <v>81.7</v>
      </c>
    </row>
    <row r="78" spans="1:12" ht="31.5" outlineLevel="5" x14ac:dyDescent="0.2">
      <c r="A78" s="175" t="s">
        <v>616</v>
      </c>
      <c r="B78" s="175" t="s">
        <v>51</v>
      </c>
      <c r="C78" s="296" t="s">
        <v>52</v>
      </c>
      <c r="D78" s="108">
        <v>5447.9</v>
      </c>
      <c r="E78" s="108"/>
      <c r="F78" s="3">
        <f t="shared" si="166"/>
        <v>5447.9</v>
      </c>
      <c r="G78" s="108">
        <v>5447.9</v>
      </c>
      <c r="H78" s="108"/>
      <c r="I78" s="3">
        <f t="shared" si="167"/>
        <v>5447.9</v>
      </c>
      <c r="J78" s="108">
        <v>5447.9</v>
      </c>
      <c r="K78" s="108"/>
      <c r="L78" s="3">
        <f t="shared" si="168"/>
        <v>5447.9</v>
      </c>
    </row>
    <row r="79" spans="1:12" ht="160.5" customHeight="1" outlineLevel="5" x14ac:dyDescent="0.2">
      <c r="A79" s="178" t="s">
        <v>268</v>
      </c>
      <c r="B79" s="178"/>
      <c r="C79" s="298" t="s">
        <v>366</v>
      </c>
      <c r="D79" s="153">
        <f>D80</f>
        <v>584.5</v>
      </c>
      <c r="E79" s="153">
        <f t="shared" ref="E79:F79" si="169">E80</f>
        <v>0</v>
      </c>
      <c r="F79" s="183">
        <f t="shared" si="169"/>
        <v>584.5</v>
      </c>
      <c r="G79" s="153">
        <f t="shared" ref="G79:J79" si="170">G80</f>
        <v>563.70000000000005</v>
      </c>
      <c r="H79" s="153">
        <f t="shared" ref="H79" si="171">H80</f>
        <v>0</v>
      </c>
      <c r="I79" s="183">
        <f t="shared" ref="I79" si="172">I80</f>
        <v>563.70000000000005</v>
      </c>
      <c r="J79" s="153">
        <f t="shared" si="170"/>
        <v>553.4</v>
      </c>
      <c r="K79" s="153">
        <f t="shared" ref="K79" si="173">K80</f>
        <v>0</v>
      </c>
      <c r="L79" s="183">
        <f t="shared" ref="L79" si="174">L80</f>
        <v>553.4</v>
      </c>
    </row>
    <row r="80" spans="1:12" ht="31.5" outlineLevel="7" x14ac:dyDescent="0.2">
      <c r="A80" s="179" t="s">
        <v>268</v>
      </c>
      <c r="B80" s="179" t="s">
        <v>51</v>
      </c>
      <c r="C80" s="294" t="s">
        <v>52</v>
      </c>
      <c r="D80" s="108">
        <v>584.5</v>
      </c>
      <c r="E80" s="108"/>
      <c r="F80" s="3">
        <f>SUM(D80:E80)</f>
        <v>584.5</v>
      </c>
      <c r="G80" s="145">
        <v>563.70000000000005</v>
      </c>
      <c r="H80" s="108"/>
      <c r="I80" s="3">
        <f>SUM(G80:H80)</f>
        <v>563.70000000000005</v>
      </c>
      <c r="J80" s="145">
        <v>553.4</v>
      </c>
      <c r="K80" s="108"/>
      <c r="L80" s="3">
        <f>SUM(J80:K80)</f>
        <v>553.4</v>
      </c>
    </row>
    <row r="81" spans="1:12" ht="157.5" customHeight="1" outlineLevel="5" x14ac:dyDescent="0.2">
      <c r="A81" s="178" t="s">
        <v>268</v>
      </c>
      <c r="B81" s="178"/>
      <c r="C81" s="298" t="s">
        <v>609</v>
      </c>
      <c r="D81" s="153">
        <f>D82</f>
        <v>7208.7</v>
      </c>
      <c r="E81" s="153">
        <f t="shared" ref="E81:F81" si="175">E82</f>
        <v>0</v>
      </c>
      <c r="F81" s="183">
        <f t="shared" si="175"/>
        <v>7208.7</v>
      </c>
      <c r="G81" s="153">
        <f t="shared" ref="G81:J81" si="176">G82</f>
        <v>6952.8</v>
      </c>
      <c r="H81" s="153">
        <f t="shared" ref="H81" si="177">H82</f>
        <v>0</v>
      </c>
      <c r="I81" s="183">
        <f t="shared" ref="I81" si="178">I82</f>
        <v>6952.8</v>
      </c>
      <c r="J81" s="153">
        <f t="shared" si="176"/>
        <v>6824.7</v>
      </c>
      <c r="K81" s="153">
        <f t="shared" ref="K81" si="179">K82</f>
        <v>0</v>
      </c>
      <c r="L81" s="183">
        <f t="shared" ref="L81" si="180">L82</f>
        <v>6824.7</v>
      </c>
    </row>
    <row r="82" spans="1:12" ht="31.5" outlineLevel="7" x14ac:dyDescent="0.2">
      <c r="A82" s="179" t="s">
        <v>268</v>
      </c>
      <c r="B82" s="179" t="s">
        <v>51</v>
      </c>
      <c r="C82" s="294" t="s">
        <v>52</v>
      </c>
      <c r="D82" s="108">
        <v>7208.7</v>
      </c>
      <c r="E82" s="108"/>
      <c r="F82" s="3">
        <f>SUM(D82:E82)</f>
        <v>7208.7</v>
      </c>
      <c r="G82" s="145">
        <v>6952.8</v>
      </c>
      <c r="H82" s="108"/>
      <c r="I82" s="3">
        <f>SUM(G82:H82)</f>
        <v>6952.8</v>
      </c>
      <c r="J82" s="145">
        <v>6824.7</v>
      </c>
      <c r="K82" s="108"/>
      <c r="L82" s="3">
        <f>SUM(J82:K82)</f>
        <v>6824.7</v>
      </c>
    </row>
    <row r="83" spans="1:12" ht="47.25" outlineLevel="7" x14ac:dyDescent="0.2">
      <c r="A83" s="178" t="s">
        <v>605</v>
      </c>
      <c r="B83" s="178"/>
      <c r="C83" s="2" t="s">
        <v>606</v>
      </c>
      <c r="D83" s="153">
        <f>D84</f>
        <v>51746.7</v>
      </c>
      <c r="E83" s="153">
        <f t="shared" ref="E83:F83" si="181">E84</f>
        <v>0</v>
      </c>
      <c r="F83" s="183">
        <f t="shared" si="181"/>
        <v>51746.7</v>
      </c>
      <c r="G83" s="153">
        <f t="shared" ref="G83:J83" si="182">G84</f>
        <v>51746.7</v>
      </c>
      <c r="H83" s="153">
        <f t="shared" ref="H83" si="183">H84</f>
        <v>0</v>
      </c>
      <c r="I83" s="183">
        <f t="shared" ref="I83" si="184">I84</f>
        <v>51746.7</v>
      </c>
      <c r="J83" s="153">
        <f t="shared" si="182"/>
        <v>51746.7</v>
      </c>
      <c r="K83" s="153">
        <f t="shared" ref="K83" si="185">K84</f>
        <v>0</v>
      </c>
      <c r="L83" s="183">
        <f t="shared" ref="L83" si="186">L84</f>
        <v>51746.7</v>
      </c>
    </row>
    <row r="84" spans="1:12" ht="31.5" outlineLevel="7" x14ac:dyDescent="0.2">
      <c r="A84" s="179" t="s">
        <v>605</v>
      </c>
      <c r="B84" s="179" t="s">
        <v>51</v>
      </c>
      <c r="C84" s="294" t="s">
        <v>52</v>
      </c>
      <c r="D84" s="108">
        <v>51746.7</v>
      </c>
      <c r="E84" s="108"/>
      <c r="F84" s="3">
        <f>SUM(D84:E84)</f>
        <v>51746.7</v>
      </c>
      <c r="G84" s="108">
        <v>51746.7</v>
      </c>
      <c r="H84" s="108"/>
      <c r="I84" s="3">
        <f>SUM(G84:H84)</f>
        <v>51746.7</v>
      </c>
      <c r="J84" s="108">
        <v>51746.7</v>
      </c>
      <c r="K84" s="108"/>
      <c r="L84" s="3">
        <f>SUM(J84:K84)</f>
        <v>51746.7</v>
      </c>
    </row>
    <row r="85" spans="1:12" ht="46.5" customHeight="1" outlineLevel="5" x14ac:dyDescent="0.2">
      <c r="A85" s="178" t="s">
        <v>607</v>
      </c>
      <c r="B85" s="178"/>
      <c r="C85" s="2" t="s">
        <v>608</v>
      </c>
      <c r="D85" s="153">
        <f>D86</f>
        <v>97015.8</v>
      </c>
      <c r="E85" s="153">
        <f t="shared" ref="E85:F85" si="187">E86</f>
        <v>0</v>
      </c>
      <c r="F85" s="183">
        <f t="shared" si="187"/>
        <v>97015.8</v>
      </c>
      <c r="G85" s="153">
        <f t="shared" ref="G85:J85" si="188">G86</f>
        <v>97369.1</v>
      </c>
      <c r="H85" s="153">
        <f t="shared" ref="H85" si="189">H86</f>
        <v>0</v>
      </c>
      <c r="I85" s="183">
        <f t="shared" ref="I85" si="190">I86</f>
        <v>97369.1</v>
      </c>
      <c r="J85" s="153">
        <f t="shared" si="188"/>
        <v>95100.5</v>
      </c>
      <c r="K85" s="153">
        <f t="shared" ref="K85" si="191">K86</f>
        <v>0</v>
      </c>
      <c r="L85" s="183">
        <f t="shared" ref="L85" si="192">L86</f>
        <v>95100.5</v>
      </c>
    </row>
    <row r="86" spans="1:12" ht="31.5" outlineLevel="7" x14ac:dyDescent="0.2">
      <c r="A86" s="179" t="s">
        <v>607</v>
      </c>
      <c r="B86" s="179" t="s">
        <v>51</v>
      </c>
      <c r="C86" s="294" t="s">
        <v>52</v>
      </c>
      <c r="D86" s="108">
        <v>97015.8</v>
      </c>
      <c r="E86" s="108"/>
      <c r="F86" s="3">
        <f>SUM(D86:E86)</f>
        <v>97015.8</v>
      </c>
      <c r="G86" s="108">
        <v>97369.1</v>
      </c>
      <c r="H86" s="108"/>
      <c r="I86" s="3">
        <f>SUM(G86:H86)</f>
        <v>97369.1</v>
      </c>
      <c r="J86" s="108">
        <v>95100.5</v>
      </c>
      <c r="K86" s="108"/>
      <c r="L86" s="3">
        <f>SUM(J86:K86)</f>
        <v>95100.5</v>
      </c>
    </row>
    <row r="87" spans="1:12" ht="31.5" outlineLevel="5" x14ac:dyDescent="0.2">
      <c r="A87" s="198" t="s">
        <v>610</v>
      </c>
      <c r="B87" s="198"/>
      <c r="C87" s="177" t="s">
        <v>611</v>
      </c>
      <c r="D87" s="143">
        <f>D88</f>
        <v>1618.3</v>
      </c>
      <c r="E87" s="143">
        <f t="shared" ref="E87:F88" si="193">E88</f>
        <v>0</v>
      </c>
      <c r="F87" s="180">
        <f t="shared" si="193"/>
        <v>1618.3</v>
      </c>
      <c r="G87" s="143">
        <f t="shared" ref="G87:J88" si="194">G88</f>
        <v>1956.6</v>
      </c>
      <c r="H87" s="143">
        <f t="shared" ref="H87:H88" si="195">H88</f>
        <v>0</v>
      </c>
      <c r="I87" s="180">
        <f t="shared" ref="I87:I88" si="196">I88</f>
        <v>1956.6</v>
      </c>
      <c r="J87" s="143">
        <f t="shared" si="194"/>
        <v>1956.6</v>
      </c>
      <c r="K87" s="143">
        <f t="shared" ref="K87:K88" si="197">K88</f>
        <v>0</v>
      </c>
      <c r="L87" s="180">
        <f t="shared" ref="L87:L88" si="198">L88</f>
        <v>1956.6</v>
      </c>
    </row>
    <row r="88" spans="1:12" ht="63" outlineLevel="7" x14ac:dyDescent="0.2">
      <c r="A88" s="198" t="s">
        <v>612</v>
      </c>
      <c r="B88" s="198"/>
      <c r="C88" s="177" t="s">
        <v>628</v>
      </c>
      <c r="D88" s="143">
        <f>D89</f>
        <v>1618.3</v>
      </c>
      <c r="E88" s="143">
        <f t="shared" si="193"/>
        <v>0</v>
      </c>
      <c r="F88" s="180">
        <f t="shared" si="193"/>
        <v>1618.3</v>
      </c>
      <c r="G88" s="143">
        <f t="shared" si="194"/>
        <v>1956.6</v>
      </c>
      <c r="H88" s="143">
        <f t="shared" si="195"/>
        <v>0</v>
      </c>
      <c r="I88" s="180">
        <f t="shared" si="196"/>
        <v>1956.6</v>
      </c>
      <c r="J88" s="143">
        <f t="shared" si="194"/>
        <v>1956.6</v>
      </c>
      <c r="K88" s="143">
        <f t="shared" si="197"/>
        <v>0</v>
      </c>
      <c r="L88" s="180">
        <f t="shared" si="198"/>
        <v>1956.6</v>
      </c>
    </row>
    <row r="89" spans="1:12" ht="31.5" outlineLevel="7" x14ac:dyDescent="0.2">
      <c r="A89" s="175" t="s">
        <v>612</v>
      </c>
      <c r="B89" s="175" t="s">
        <v>51</v>
      </c>
      <c r="C89" s="296" t="s">
        <v>52</v>
      </c>
      <c r="D89" s="108">
        <v>1618.3</v>
      </c>
      <c r="E89" s="108"/>
      <c r="F89" s="3">
        <f>SUM(D89:E89)</f>
        <v>1618.3</v>
      </c>
      <c r="G89" s="108">
        <v>1956.6</v>
      </c>
      <c r="H89" s="108"/>
      <c r="I89" s="3">
        <f>SUM(G89:H89)</f>
        <v>1956.6</v>
      </c>
      <c r="J89" s="108">
        <v>1956.6</v>
      </c>
      <c r="K89" s="108"/>
      <c r="L89" s="3">
        <f>SUM(J89:K89)</f>
        <v>1956.6</v>
      </c>
    </row>
    <row r="90" spans="1:12" ht="31.5" outlineLevel="7" x14ac:dyDescent="0.2">
      <c r="A90" s="178" t="s">
        <v>134</v>
      </c>
      <c r="B90" s="178"/>
      <c r="C90" s="2" t="s">
        <v>135</v>
      </c>
      <c r="D90" s="153">
        <f>D91+D105+D121+D125+D113</f>
        <v>347059.80000000005</v>
      </c>
      <c r="E90" s="153">
        <f t="shared" ref="E90:F90" si="199">E91+E105+E121+E125+E113</f>
        <v>0</v>
      </c>
      <c r="F90" s="183">
        <f t="shared" si="199"/>
        <v>347059.80000000005</v>
      </c>
      <c r="G90" s="153">
        <f>G91+G105+G121+G125+G113</f>
        <v>337131.80000000005</v>
      </c>
      <c r="H90" s="153">
        <f t="shared" ref="H90" si="200">H91+H105+H121+H125+H113</f>
        <v>-610</v>
      </c>
      <c r="I90" s="183">
        <f t="shared" ref="I90" si="201">I91+I105+I121+I125+I113</f>
        <v>336521.80000000005</v>
      </c>
      <c r="J90" s="153">
        <f>J91+J105+J121+J125+J113</f>
        <v>317520.40000000002</v>
      </c>
      <c r="K90" s="153">
        <f t="shared" ref="K90" si="202">K91+K105+K121+K125+K113</f>
        <v>0</v>
      </c>
      <c r="L90" s="183">
        <f t="shared" ref="L90" si="203">L91+L105+L121+L125+L113</f>
        <v>317520.40000000002</v>
      </c>
    </row>
    <row r="91" spans="1:12" ht="31.5" outlineLevel="7" x14ac:dyDescent="0.2">
      <c r="A91" s="178" t="s">
        <v>197</v>
      </c>
      <c r="B91" s="178"/>
      <c r="C91" s="2" t="s">
        <v>198</v>
      </c>
      <c r="D91" s="153">
        <f>D92</f>
        <v>23274.799999999996</v>
      </c>
      <c r="E91" s="153">
        <f t="shared" ref="E91:F91" si="204">E92</f>
        <v>0</v>
      </c>
      <c r="F91" s="183">
        <f t="shared" si="204"/>
        <v>23274.799999999996</v>
      </c>
      <c r="G91" s="153">
        <f t="shared" ref="G91:J91" si="205">G92</f>
        <v>26340.999999999996</v>
      </c>
      <c r="H91" s="153">
        <f t="shared" ref="H91" si="206">H92</f>
        <v>-610</v>
      </c>
      <c r="I91" s="183">
        <f t="shared" ref="I91" si="207">I92</f>
        <v>25730.999999999996</v>
      </c>
      <c r="J91" s="153">
        <f t="shared" si="205"/>
        <v>6564.6</v>
      </c>
      <c r="K91" s="153">
        <f t="shared" ref="K91" si="208">K92</f>
        <v>0</v>
      </c>
      <c r="L91" s="183">
        <f t="shared" ref="L91" si="209">L92</f>
        <v>6564.6</v>
      </c>
    </row>
    <row r="92" spans="1:12" ht="31.5" outlineLevel="2" x14ac:dyDescent="0.2">
      <c r="A92" s="178" t="s">
        <v>199</v>
      </c>
      <c r="B92" s="178"/>
      <c r="C92" s="2" t="s">
        <v>371</v>
      </c>
      <c r="D92" s="153">
        <f>D97+D99+D101+D95+D93+D103</f>
        <v>23274.799999999996</v>
      </c>
      <c r="E92" s="153">
        <f t="shared" ref="E92:F92" si="210">E97+E99+E101+E95+E93+E103</f>
        <v>0</v>
      </c>
      <c r="F92" s="183">
        <f t="shared" si="210"/>
        <v>23274.799999999996</v>
      </c>
      <c r="G92" s="153">
        <f t="shared" ref="G92:J92" si="211">G97+G99+G101+G95+G93+G103</f>
        <v>26340.999999999996</v>
      </c>
      <c r="H92" s="153">
        <f t="shared" ref="H92" si="212">H97+H99+H101+H95+H93+H103</f>
        <v>-610</v>
      </c>
      <c r="I92" s="183">
        <f t="shared" ref="I92" si="213">I97+I99+I101+I95+I93+I103</f>
        <v>25730.999999999996</v>
      </c>
      <c r="J92" s="153">
        <f t="shared" si="211"/>
        <v>6564.6</v>
      </c>
      <c r="K92" s="153">
        <f t="shared" ref="K92" si="214">K97+K99+K101+K95+K93+K103</f>
        <v>0</v>
      </c>
      <c r="L92" s="183">
        <f t="shared" ref="L92" si="215">L97+L99+L101+L95+L93+L103</f>
        <v>6564.6</v>
      </c>
    </row>
    <row r="93" spans="1:12" ht="31.5" outlineLevel="3" x14ac:dyDescent="0.2">
      <c r="A93" s="198" t="s">
        <v>200</v>
      </c>
      <c r="B93" s="198"/>
      <c r="C93" s="177" t="s">
        <v>10</v>
      </c>
      <c r="D93" s="143">
        <f>D94</f>
        <v>150</v>
      </c>
      <c r="E93" s="143">
        <f t="shared" ref="E93:F93" si="216">E94</f>
        <v>0</v>
      </c>
      <c r="F93" s="180">
        <f t="shared" si="216"/>
        <v>150</v>
      </c>
      <c r="G93" s="143">
        <f t="shared" ref="G93:J93" si="217">G94</f>
        <v>150</v>
      </c>
      <c r="H93" s="143">
        <f t="shared" ref="H93" si="218">H94</f>
        <v>0</v>
      </c>
      <c r="I93" s="180">
        <f t="shared" ref="I93" si="219">I94</f>
        <v>150</v>
      </c>
      <c r="J93" s="143">
        <f t="shared" si="217"/>
        <v>150</v>
      </c>
      <c r="K93" s="143">
        <f t="shared" ref="K93" si="220">K94</f>
        <v>0</v>
      </c>
      <c r="L93" s="180">
        <f t="shared" ref="L93" si="221">L94</f>
        <v>150</v>
      </c>
    </row>
    <row r="94" spans="1:12" ht="31.5" outlineLevel="4" x14ac:dyDescent="0.2">
      <c r="A94" s="175" t="s">
        <v>200</v>
      </c>
      <c r="B94" s="175" t="s">
        <v>7</v>
      </c>
      <c r="C94" s="296" t="s">
        <v>8</v>
      </c>
      <c r="D94" s="108">
        <v>150</v>
      </c>
      <c r="E94" s="108"/>
      <c r="F94" s="3">
        <f>SUM(D94:E94)</f>
        <v>150</v>
      </c>
      <c r="G94" s="145">
        <v>150</v>
      </c>
      <c r="H94" s="108"/>
      <c r="I94" s="3">
        <f>SUM(G94:H94)</f>
        <v>150</v>
      </c>
      <c r="J94" s="145">
        <v>150</v>
      </c>
      <c r="K94" s="108"/>
      <c r="L94" s="3">
        <f>SUM(J94:K94)</f>
        <v>150</v>
      </c>
    </row>
    <row r="95" spans="1:12" ht="31.5" outlineLevel="4" x14ac:dyDescent="0.2">
      <c r="A95" s="178" t="s">
        <v>508</v>
      </c>
      <c r="B95" s="178"/>
      <c r="C95" s="299" t="s">
        <v>507</v>
      </c>
      <c r="D95" s="153">
        <f>D96</f>
        <v>17670.199999999997</v>
      </c>
      <c r="E95" s="183">
        <f t="shared" ref="E95:F95" si="222">E96</f>
        <v>200</v>
      </c>
      <c r="F95" s="183">
        <f t="shared" si="222"/>
        <v>17870.199999999997</v>
      </c>
      <c r="G95" s="183">
        <f t="shared" ref="G95:J95" si="223">G96</f>
        <v>22776.399999999998</v>
      </c>
      <c r="H95" s="183">
        <f t="shared" ref="H95" si="224">H96</f>
        <v>-410</v>
      </c>
      <c r="I95" s="183">
        <f t="shared" ref="I95" si="225">I96</f>
        <v>22366.399999999998</v>
      </c>
      <c r="J95" s="183">
        <f t="shared" si="223"/>
        <v>3000</v>
      </c>
      <c r="K95" s="183">
        <f t="shared" ref="K95" si="226">K96</f>
        <v>200</v>
      </c>
      <c r="L95" s="183">
        <f t="shared" ref="L95" si="227">L96</f>
        <v>3200</v>
      </c>
    </row>
    <row r="96" spans="1:12" ht="31.5" outlineLevel="4" x14ac:dyDescent="0.2">
      <c r="A96" s="179" t="s">
        <v>508</v>
      </c>
      <c r="B96" s="179" t="s">
        <v>51</v>
      </c>
      <c r="C96" s="295" t="s">
        <v>364</v>
      </c>
      <c r="D96" s="108">
        <f>10500-1158.2+37.3+117.8+10673.3-2500</f>
        <v>17670.199999999997</v>
      </c>
      <c r="E96" s="172">
        <v>200</v>
      </c>
      <c r="F96" s="3">
        <f>SUM(D96:E96)</f>
        <v>17870.199999999997</v>
      </c>
      <c r="G96" s="145">
        <f>25239.1+37.3+2000-4500</f>
        <v>22776.399999999998</v>
      </c>
      <c r="H96" s="172">
        <f>-610+200</f>
        <v>-410</v>
      </c>
      <c r="I96" s="3">
        <f>SUM(G96:H96)</f>
        <v>22366.399999999998</v>
      </c>
      <c r="J96" s="145">
        <f>3000</f>
        <v>3000</v>
      </c>
      <c r="K96" s="172">
        <v>200</v>
      </c>
      <c r="L96" s="3">
        <f>SUM(J96:K96)</f>
        <v>3200</v>
      </c>
    </row>
    <row r="97" spans="1:12" outlineLevel="7" x14ac:dyDescent="0.2">
      <c r="A97" s="178" t="s">
        <v>314</v>
      </c>
      <c r="B97" s="178"/>
      <c r="C97" s="2" t="s">
        <v>315</v>
      </c>
      <c r="D97" s="153">
        <f>D98</f>
        <v>4790</v>
      </c>
      <c r="E97" s="153">
        <f t="shared" ref="E97:F97" si="228">E98</f>
        <v>0</v>
      </c>
      <c r="F97" s="183">
        <f t="shared" si="228"/>
        <v>4790</v>
      </c>
      <c r="G97" s="153">
        <f t="shared" ref="G97:J97" si="229">G98</f>
        <v>2750</v>
      </c>
      <c r="H97" s="153">
        <f t="shared" ref="H97" si="230">H98</f>
        <v>0</v>
      </c>
      <c r="I97" s="183">
        <f t="shared" ref="I97" si="231">I98</f>
        <v>2750</v>
      </c>
      <c r="J97" s="153">
        <f t="shared" si="229"/>
        <v>2750</v>
      </c>
      <c r="K97" s="153">
        <f t="shared" ref="K97" si="232">K98</f>
        <v>0</v>
      </c>
      <c r="L97" s="183">
        <f t="shared" ref="L97" si="233">L98</f>
        <v>2750</v>
      </c>
    </row>
    <row r="98" spans="1:12" ht="31.5" outlineLevel="7" x14ac:dyDescent="0.25">
      <c r="A98" s="179" t="s">
        <v>314</v>
      </c>
      <c r="B98" s="175" t="s">
        <v>7</v>
      </c>
      <c r="C98" s="256" t="s">
        <v>8</v>
      </c>
      <c r="D98" s="150">
        <v>4790</v>
      </c>
      <c r="E98" s="108"/>
      <c r="F98" s="3">
        <f>SUM(D98:E98)</f>
        <v>4790</v>
      </c>
      <c r="G98" s="145">
        <v>2750</v>
      </c>
      <c r="H98" s="108"/>
      <c r="I98" s="3">
        <f>SUM(G98:H98)</f>
        <v>2750</v>
      </c>
      <c r="J98" s="145">
        <v>2750</v>
      </c>
      <c r="K98" s="108"/>
      <c r="L98" s="3">
        <f>SUM(J98:K98)</f>
        <v>2750</v>
      </c>
    </row>
    <row r="99" spans="1:12" ht="31.5" outlineLevel="5" x14ac:dyDescent="0.2">
      <c r="A99" s="178" t="s">
        <v>316</v>
      </c>
      <c r="B99" s="178"/>
      <c r="C99" s="2" t="s">
        <v>317</v>
      </c>
      <c r="D99" s="153">
        <f>D100</f>
        <v>264.60000000000002</v>
      </c>
      <c r="E99" s="153">
        <f t="shared" ref="E99:F99" si="234">E100</f>
        <v>0</v>
      </c>
      <c r="F99" s="183">
        <f t="shared" si="234"/>
        <v>264.60000000000002</v>
      </c>
      <c r="G99" s="153">
        <f t="shared" ref="G99:J99" si="235">G100</f>
        <v>264.60000000000002</v>
      </c>
      <c r="H99" s="153">
        <f t="shared" ref="H99" si="236">H100</f>
        <v>0</v>
      </c>
      <c r="I99" s="183">
        <f t="shared" ref="I99" si="237">I100</f>
        <v>264.60000000000002</v>
      </c>
      <c r="J99" s="153">
        <f t="shared" si="235"/>
        <v>264.60000000000002</v>
      </c>
      <c r="K99" s="153">
        <f t="shared" ref="K99" si="238">K100</f>
        <v>0</v>
      </c>
      <c r="L99" s="183">
        <f t="shared" ref="L99" si="239">L100</f>
        <v>264.60000000000002</v>
      </c>
    </row>
    <row r="100" spans="1:12" ht="31.5" outlineLevel="7" x14ac:dyDescent="0.2">
      <c r="A100" s="179" t="s">
        <v>316</v>
      </c>
      <c r="B100" s="179" t="s">
        <v>7</v>
      </c>
      <c r="C100" s="294" t="s">
        <v>8</v>
      </c>
      <c r="D100" s="108">
        <v>264.60000000000002</v>
      </c>
      <c r="E100" s="108"/>
      <c r="F100" s="3">
        <f>SUM(D100:E100)</f>
        <v>264.60000000000002</v>
      </c>
      <c r="G100" s="108">
        <v>264.60000000000002</v>
      </c>
      <c r="H100" s="108"/>
      <c r="I100" s="3">
        <f>SUM(G100:H100)</f>
        <v>264.60000000000002</v>
      </c>
      <c r="J100" s="108">
        <v>264.60000000000002</v>
      </c>
      <c r="K100" s="108"/>
      <c r="L100" s="3">
        <f>SUM(J100:K100)</f>
        <v>264.60000000000002</v>
      </c>
    </row>
    <row r="101" spans="1:12" ht="47.25" outlineLevel="7" x14ac:dyDescent="0.2">
      <c r="A101" s="178" t="s">
        <v>390</v>
      </c>
      <c r="B101" s="178"/>
      <c r="C101" s="293" t="s">
        <v>389</v>
      </c>
      <c r="D101" s="153">
        <f>D102</f>
        <v>200</v>
      </c>
      <c r="E101" s="153">
        <f t="shared" ref="E101:F101" si="240">E102</f>
        <v>0</v>
      </c>
      <c r="F101" s="183">
        <f t="shared" si="240"/>
        <v>200</v>
      </c>
      <c r="G101" s="153">
        <f t="shared" ref="G101:J101" si="241">G102</f>
        <v>200</v>
      </c>
      <c r="H101" s="153">
        <f t="shared" ref="H101" si="242">H102</f>
        <v>0</v>
      </c>
      <c r="I101" s="183">
        <f t="shared" ref="I101" si="243">I102</f>
        <v>200</v>
      </c>
      <c r="J101" s="153">
        <f t="shared" si="241"/>
        <v>200</v>
      </c>
      <c r="K101" s="153">
        <f t="shared" ref="K101" si="244">K102</f>
        <v>0</v>
      </c>
      <c r="L101" s="183">
        <f t="shared" ref="L101" si="245">L102</f>
        <v>200</v>
      </c>
    </row>
    <row r="102" spans="1:12" ht="31.5" outlineLevel="5" x14ac:dyDescent="0.2">
      <c r="A102" s="179" t="s">
        <v>390</v>
      </c>
      <c r="B102" s="179" t="s">
        <v>51</v>
      </c>
      <c r="C102" s="295" t="s">
        <v>364</v>
      </c>
      <c r="D102" s="108">
        <v>200</v>
      </c>
      <c r="E102" s="108"/>
      <c r="F102" s="3">
        <f>SUM(D102:E102)</f>
        <v>200</v>
      </c>
      <c r="G102" s="145">
        <v>200</v>
      </c>
      <c r="H102" s="108"/>
      <c r="I102" s="3">
        <f>SUM(G102:H102)</f>
        <v>200</v>
      </c>
      <c r="J102" s="145">
        <v>200</v>
      </c>
      <c r="K102" s="108"/>
      <c r="L102" s="3">
        <f>SUM(J102:K102)</f>
        <v>200</v>
      </c>
    </row>
    <row r="103" spans="1:12" ht="47.25" hidden="1" outlineLevel="5" x14ac:dyDescent="0.25">
      <c r="A103" s="178" t="s">
        <v>554</v>
      </c>
      <c r="B103" s="178"/>
      <c r="C103" s="259" t="s">
        <v>555</v>
      </c>
      <c r="D103" s="143">
        <f>D104</f>
        <v>200</v>
      </c>
      <c r="E103" s="180">
        <f t="shared" ref="E103:F103" si="246">E104</f>
        <v>-200</v>
      </c>
      <c r="F103" s="180">
        <f t="shared" si="246"/>
        <v>0</v>
      </c>
      <c r="G103" s="180">
        <f>G104</f>
        <v>200</v>
      </c>
      <c r="H103" s="180">
        <f t="shared" ref="H103" si="247">H104</f>
        <v>-200</v>
      </c>
      <c r="I103" s="180">
        <f t="shared" ref="I103" si="248">I104</f>
        <v>0</v>
      </c>
      <c r="J103" s="180">
        <f>J104</f>
        <v>200</v>
      </c>
      <c r="K103" s="180">
        <f t="shared" ref="K103" si="249">K104</f>
        <v>-200</v>
      </c>
      <c r="L103" s="180">
        <f t="shared" ref="L103" si="250">L104</f>
        <v>0</v>
      </c>
    </row>
    <row r="104" spans="1:12" ht="31.5" hidden="1" outlineLevel="5" x14ac:dyDescent="0.2">
      <c r="A104" s="179" t="s">
        <v>554</v>
      </c>
      <c r="B104" s="179" t="s">
        <v>51</v>
      </c>
      <c r="C104" s="295" t="s">
        <v>364</v>
      </c>
      <c r="D104" s="108">
        <v>200</v>
      </c>
      <c r="E104" s="172">
        <v>-200</v>
      </c>
      <c r="F104" s="3">
        <f>SUM(D104:E104)</f>
        <v>0</v>
      </c>
      <c r="G104" s="145">
        <v>200</v>
      </c>
      <c r="H104" s="172">
        <v>-200</v>
      </c>
      <c r="I104" s="3">
        <f>SUM(G104:H104)</f>
        <v>0</v>
      </c>
      <c r="J104" s="145">
        <v>200</v>
      </c>
      <c r="K104" s="172">
        <v>-200</v>
      </c>
      <c r="L104" s="3">
        <f>SUM(J104:K104)</f>
        <v>0</v>
      </c>
    </row>
    <row r="105" spans="1:12" ht="31.5" outlineLevel="7" x14ac:dyDescent="0.2">
      <c r="A105" s="178" t="s">
        <v>136</v>
      </c>
      <c r="B105" s="178"/>
      <c r="C105" s="2" t="s">
        <v>137</v>
      </c>
      <c r="D105" s="153">
        <f>D106</f>
        <v>14530</v>
      </c>
      <c r="E105" s="153">
        <f t="shared" ref="E105:F105" si="251">E106</f>
        <v>0</v>
      </c>
      <c r="F105" s="183">
        <f t="shared" si="251"/>
        <v>14530</v>
      </c>
      <c r="G105" s="153">
        <f t="shared" ref="G105:J105" si="252">G106</f>
        <v>1754</v>
      </c>
      <c r="H105" s="153">
        <f t="shared" ref="H105" si="253">H106</f>
        <v>0</v>
      </c>
      <c r="I105" s="183">
        <f t="shared" ref="I105" si="254">I106</f>
        <v>1754</v>
      </c>
      <c r="J105" s="153">
        <f t="shared" si="252"/>
        <v>1754</v>
      </c>
      <c r="K105" s="153">
        <f t="shared" ref="K105" si="255">K106</f>
        <v>0</v>
      </c>
      <c r="L105" s="183">
        <f t="shared" ref="L105" si="256">L106</f>
        <v>1754</v>
      </c>
    </row>
    <row r="106" spans="1:12" ht="35.25" customHeight="1" outlineLevel="7" x14ac:dyDescent="0.2">
      <c r="A106" s="178" t="s">
        <v>138</v>
      </c>
      <c r="B106" s="178"/>
      <c r="C106" s="2" t="s">
        <v>375</v>
      </c>
      <c r="D106" s="153">
        <f>D107+D111</f>
        <v>14530</v>
      </c>
      <c r="E106" s="153">
        <f t="shared" ref="E106:F106" si="257">E107+E111</f>
        <v>0</v>
      </c>
      <c r="F106" s="183">
        <f t="shared" si="257"/>
        <v>14530</v>
      </c>
      <c r="G106" s="153">
        <f>G107+G111</f>
        <v>1754</v>
      </c>
      <c r="H106" s="153">
        <f t="shared" ref="H106" si="258">H107+H111</f>
        <v>0</v>
      </c>
      <c r="I106" s="183">
        <f t="shared" ref="I106" si="259">I107+I111</f>
        <v>1754</v>
      </c>
      <c r="J106" s="153">
        <f>J107+J111</f>
        <v>1754</v>
      </c>
      <c r="K106" s="153">
        <f t="shared" ref="K106" si="260">K107+K111</f>
        <v>0</v>
      </c>
      <c r="L106" s="183">
        <f t="shared" ref="L106" si="261">L107+L111</f>
        <v>1754</v>
      </c>
    </row>
    <row r="107" spans="1:12" ht="31.5" outlineLevel="7" x14ac:dyDescent="0.2">
      <c r="A107" s="198" t="s">
        <v>286</v>
      </c>
      <c r="B107" s="198"/>
      <c r="C107" s="177" t="s">
        <v>287</v>
      </c>
      <c r="D107" s="143">
        <f>D108+D109+D110</f>
        <v>13030</v>
      </c>
      <c r="E107" s="143">
        <f t="shared" ref="E107:F107" si="262">E108+E109+E110</f>
        <v>0</v>
      </c>
      <c r="F107" s="180">
        <f t="shared" si="262"/>
        <v>13030</v>
      </c>
      <c r="G107" s="143">
        <f t="shared" ref="G107:J107" si="263">G108+G109+G110</f>
        <v>253.99999999999997</v>
      </c>
      <c r="H107" s="143">
        <f t="shared" ref="H107" si="264">H108+H109+H110</f>
        <v>0</v>
      </c>
      <c r="I107" s="180">
        <f t="shared" ref="I107" si="265">I108+I109+I110</f>
        <v>253.99999999999997</v>
      </c>
      <c r="J107" s="143">
        <f t="shared" si="263"/>
        <v>253.99999999999997</v>
      </c>
      <c r="K107" s="143">
        <f t="shared" ref="K107" si="266">K108+K109+K110</f>
        <v>0</v>
      </c>
      <c r="L107" s="180">
        <f t="shared" ref="L107" si="267">L108+L109+L110</f>
        <v>253.99999999999997</v>
      </c>
    </row>
    <row r="108" spans="1:12" ht="31.5" outlineLevel="7" x14ac:dyDescent="0.2">
      <c r="A108" s="175" t="s">
        <v>286</v>
      </c>
      <c r="B108" s="175" t="s">
        <v>7</v>
      </c>
      <c r="C108" s="296" t="s">
        <v>8</v>
      </c>
      <c r="D108" s="108">
        <f>71.6+28.3</f>
        <v>99.899999999999991</v>
      </c>
      <c r="E108" s="172">
        <v>10</v>
      </c>
      <c r="F108" s="3">
        <f t="shared" ref="F108:F110" si="268">SUM(D108:E108)</f>
        <v>109.89999999999999</v>
      </c>
      <c r="G108" s="108">
        <f t="shared" ref="G108:J108" si="269">71.6+28.3</f>
        <v>99.899999999999991</v>
      </c>
      <c r="H108" s="172">
        <v>10</v>
      </c>
      <c r="I108" s="3">
        <f t="shared" ref="I108:I110" si="270">SUM(G108:H108)</f>
        <v>109.89999999999999</v>
      </c>
      <c r="J108" s="108">
        <f t="shared" si="269"/>
        <v>99.899999999999991</v>
      </c>
      <c r="K108" s="172">
        <v>10</v>
      </c>
      <c r="L108" s="3">
        <f t="shared" ref="L108:L110" si="271">SUM(J108:K108)</f>
        <v>109.89999999999999</v>
      </c>
    </row>
    <row r="109" spans="1:12" ht="31.5" outlineLevel="7" x14ac:dyDescent="0.2">
      <c r="A109" s="175" t="s">
        <v>286</v>
      </c>
      <c r="B109" s="175" t="s">
        <v>51</v>
      </c>
      <c r="C109" s="296" t="s">
        <v>52</v>
      </c>
      <c r="D109" s="108">
        <f>30+12776</f>
        <v>12806</v>
      </c>
      <c r="E109" s="172">
        <v>-10</v>
      </c>
      <c r="F109" s="3">
        <f t="shared" si="268"/>
        <v>12796</v>
      </c>
      <c r="G109" s="145">
        <v>30</v>
      </c>
      <c r="H109" s="172">
        <v>-10</v>
      </c>
      <c r="I109" s="3">
        <f t="shared" si="270"/>
        <v>20</v>
      </c>
      <c r="J109" s="145">
        <v>30</v>
      </c>
      <c r="K109" s="172">
        <v>-10</v>
      </c>
      <c r="L109" s="3">
        <f t="shared" si="271"/>
        <v>20</v>
      </c>
    </row>
    <row r="110" spans="1:12" outlineLevel="7" x14ac:dyDescent="0.2">
      <c r="A110" s="175" t="s">
        <v>286</v>
      </c>
      <c r="B110" s="175" t="s">
        <v>15</v>
      </c>
      <c r="C110" s="296" t="s">
        <v>16</v>
      </c>
      <c r="D110" s="108">
        <v>124.1</v>
      </c>
      <c r="E110" s="108"/>
      <c r="F110" s="3">
        <f t="shared" si="268"/>
        <v>124.1</v>
      </c>
      <c r="G110" s="145">
        <v>124.1</v>
      </c>
      <c r="H110" s="108"/>
      <c r="I110" s="3">
        <f t="shared" si="270"/>
        <v>124.1</v>
      </c>
      <c r="J110" s="145">
        <v>124.1</v>
      </c>
      <c r="K110" s="108"/>
      <c r="L110" s="3">
        <f t="shared" si="271"/>
        <v>124.1</v>
      </c>
    </row>
    <row r="111" spans="1:12" outlineLevel="7" x14ac:dyDescent="0.2">
      <c r="A111" s="198" t="s">
        <v>534</v>
      </c>
      <c r="B111" s="198"/>
      <c r="C111" s="177" t="s">
        <v>541</v>
      </c>
      <c r="D111" s="143">
        <f>D112</f>
        <v>1500</v>
      </c>
      <c r="E111" s="143">
        <f t="shared" ref="E111:F111" si="272">E112</f>
        <v>0</v>
      </c>
      <c r="F111" s="180">
        <f t="shared" si="272"/>
        <v>1500</v>
      </c>
      <c r="G111" s="143">
        <f t="shared" ref="G111:J111" si="273">G112</f>
        <v>1500</v>
      </c>
      <c r="H111" s="143">
        <f t="shared" ref="H111" si="274">H112</f>
        <v>0</v>
      </c>
      <c r="I111" s="180">
        <f t="shared" ref="I111" si="275">I112</f>
        <v>1500</v>
      </c>
      <c r="J111" s="143">
        <f t="shared" si="273"/>
        <v>1500</v>
      </c>
      <c r="K111" s="143">
        <f t="shared" ref="K111" si="276">K112</f>
        <v>0</v>
      </c>
      <c r="L111" s="180">
        <f t="shared" ref="L111" si="277">L112</f>
        <v>1500</v>
      </c>
    </row>
    <row r="112" spans="1:12" ht="31.5" outlineLevel="7" x14ac:dyDescent="0.2">
      <c r="A112" s="175" t="s">
        <v>534</v>
      </c>
      <c r="B112" s="175" t="s">
        <v>7</v>
      </c>
      <c r="C112" s="296" t="s">
        <v>8</v>
      </c>
      <c r="D112" s="108">
        <v>1500</v>
      </c>
      <c r="E112" s="108"/>
      <c r="F112" s="3">
        <f>SUM(D112:E112)</f>
        <v>1500</v>
      </c>
      <c r="G112" s="145">
        <v>1500</v>
      </c>
      <c r="H112" s="108"/>
      <c r="I112" s="3">
        <f>SUM(G112:H112)</f>
        <v>1500</v>
      </c>
      <c r="J112" s="145">
        <v>1500</v>
      </c>
      <c r="K112" s="108"/>
      <c r="L112" s="3">
        <f>SUM(J112:K112)</f>
        <v>1500</v>
      </c>
    </row>
    <row r="113" spans="1:12" ht="31.5" outlineLevel="7" x14ac:dyDescent="0.2">
      <c r="A113" s="198" t="s">
        <v>300</v>
      </c>
      <c r="B113" s="175"/>
      <c r="C113" s="177" t="s">
        <v>301</v>
      </c>
      <c r="D113" s="143">
        <f>D114</f>
        <v>43900</v>
      </c>
      <c r="E113" s="143">
        <f t="shared" ref="E113:F113" si="278">E114</f>
        <v>0</v>
      </c>
      <c r="F113" s="180">
        <f t="shared" si="278"/>
        <v>43900</v>
      </c>
      <c r="G113" s="143">
        <f t="shared" ref="G113:J113" si="279">G114</f>
        <v>43900</v>
      </c>
      <c r="H113" s="143">
        <f t="shared" ref="H113" si="280">H114</f>
        <v>0</v>
      </c>
      <c r="I113" s="180">
        <f t="shared" ref="I113" si="281">I114</f>
        <v>43900</v>
      </c>
      <c r="J113" s="143">
        <f t="shared" si="279"/>
        <v>43900</v>
      </c>
      <c r="K113" s="143">
        <f t="shared" ref="K113" si="282">K114</f>
        <v>0</v>
      </c>
      <c r="L113" s="180">
        <f t="shared" ref="L113" si="283">L114</f>
        <v>43900</v>
      </c>
    </row>
    <row r="114" spans="1:12" ht="31.5" outlineLevel="7" x14ac:dyDescent="0.2">
      <c r="A114" s="178" t="s">
        <v>302</v>
      </c>
      <c r="B114" s="178"/>
      <c r="C114" s="2" t="s">
        <v>629</v>
      </c>
      <c r="D114" s="153">
        <f>D117+D119+D115</f>
        <v>43900</v>
      </c>
      <c r="E114" s="153">
        <f t="shared" ref="E114:F114" si="284">E117+E119+E115</f>
        <v>0</v>
      </c>
      <c r="F114" s="183">
        <f t="shared" si="284"/>
        <v>43900</v>
      </c>
      <c r="G114" s="153">
        <f t="shared" ref="G114:J114" si="285">G117+G119+G115</f>
        <v>43900</v>
      </c>
      <c r="H114" s="153">
        <f t="shared" ref="H114" si="286">H117+H119+H115</f>
        <v>0</v>
      </c>
      <c r="I114" s="183">
        <f t="shared" ref="I114" si="287">I117+I119+I115</f>
        <v>43900</v>
      </c>
      <c r="J114" s="153">
        <f t="shared" si="285"/>
        <v>43900</v>
      </c>
      <c r="K114" s="153">
        <f t="shared" ref="K114" si="288">K117+K119+K115</f>
        <v>0</v>
      </c>
      <c r="L114" s="183">
        <f t="shared" ref="L114" si="289">L117+L119+L115</f>
        <v>43900</v>
      </c>
    </row>
    <row r="115" spans="1:12" ht="47.25" outlineLevel="7" x14ac:dyDescent="0.2">
      <c r="A115" s="198" t="s">
        <v>547</v>
      </c>
      <c r="B115" s="198"/>
      <c r="C115" s="177" t="s">
        <v>548</v>
      </c>
      <c r="D115" s="153">
        <f>D116</f>
        <v>1000</v>
      </c>
      <c r="E115" s="153">
        <f t="shared" ref="E115:F115" si="290">E116</f>
        <v>0</v>
      </c>
      <c r="F115" s="183">
        <f t="shared" si="290"/>
        <v>1000</v>
      </c>
      <c r="G115" s="153">
        <f t="shared" ref="G115:J115" si="291">G116</f>
        <v>1000</v>
      </c>
      <c r="H115" s="153">
        <f t="shared" ref="H115" si="292">H116</f>
        <v>0</v>
      </c>
      <c r="I115" s="183">
        <f t="shared" ref="I115" si="293">I116</f>
        <v>1000</v>
      </c>
      <c r="J115" s="153">
        <f t="shared" si="291"/>
        <v>1000</v>
      </c>
      <c r="K115" s="153">
        <f t="shared" ref="K115" si="294">K116</f>
        <v>0</v>
      </c>
      <c r="L115" s="183">
        <f t="shared" ref="L115" si="295">L116</f>
        <v>1000</v>
      </c>
    </row>
    <row r="116" spans="1:12" ht="31.5" outlineLevel="7" x14ac:dyDescent="0.2">
      <c r="A116" s="175" t="s">
        <v>547</v>
      </c>
      <c r="B116" s="175" t="s">
        <v>51</v>
      </c>
      <c r="C116" s="296" t="s">
        <v>52</v>
      </c>
      <c r="D116" s="108">
        <v>1000</v>
      </c>
      <c r="E116" s="108"/>
      <c r="F116" s="3">
        <f>SUM(D116:E116)</f>
        <v>1000</v>
      </c>
      <c r="G116" s="108">
        <v>1000</v>
      </c>
      <c r="H116" s="108"/>
      <c r="I116" s="3">
        <f>SUM(G116:H116)</f>
        <v>1000</v>
      </c>
      <c r="J116" s="108">
        <v>1000</v>
      </c>
      <c r="K116" s="108"/>
      <c r="L116" s="3">
        <f>SUM(J116:K116)</f>
        <v>1000</v>
      </c>
    </row>
    <row r="117" spans="1:12" ht="47.25" outlineLevel="7" x14ac:dyDescent="0.2">
      <c r="A117" s="198" t="s">
        <v>303</v>
      </c>
      <c r="B117" s="198"/>
      <c r="C117" s="177" t="s">
        <v>359</v>
      </c>
      <c r="D117" s="143">
        <f>D118</f>
        <v>12900</v>
      </c>
      <c r="E117" s="143">
        <f t="shared" ref="E117:F117" si="296">E118</f>
        <v>0</v>
      </c>
      <c r="F117" s="180">
        <f t="shared" si="296"/>
        <v>12900</v>
      </c>
      <c r="G117" s="143">
        <f t="shared" ref="G117:J117" si="297">G118</f>
        <v>12900</v>
      </c>
      <c r="H117" s="143">
        <f t="shared" ref="H117" si="298">H118</f>
        <v>0</v>
      </c>
      <c r="I117" s="180">
        <f t="shared" ref="I117" si="299">I118</f>
        <v>12900</v>
      </c>
      <c r="J117" s="143">
        <f t="shared" si="297"/>
        <v>12900</v>
      </c>
      <c r="K117" s="143">
        <f t="shared" ref="K117" si="300">K118</f>
        <v>0</v>
      </c>
      <c r="L117" s="180">
        <f t="shared" ref="L117" si="301">L118</f>
        <v>12900</v>
      </c>
    </row>
    <row r="118" spans="1:12" ht="36" customHeight="1" outlineLevel="3" x14ac:dyDescent="0.2">
      <c r="A118" s="175" t="s">
        <v>303</v>
      </c>
      <c r="B118" s="175" t="s">
        <v>51</v>
      </c>
      <c r="C118" s="296" t="s">
        <v>52</v>
      </c>
      <c r="D118" s="108">
        <v>12900</v>
      </c>
      <c r="E118" s="108"/>
      <c r="F118" s="3">
        <f>SUM(D118:E118)</f>
        <v>12900</v>
      </c>
      <c r="G118" s="145">
        <v>12900</v>
      </c>
      <c r="H118" s="108"/>
      <c r="I118" s="3">
        <f>SUM(G118:H118)</f>
        <v>12900</v>
      </c>
      <c r="J118" s="145">
        <v>12900</v>
      </c>
      <c r="K118" s="108"/>
      <c r="L118" s="3">
        <f>SUM(J118:K118)</f>
        <v>12900</v>
      </c>
    </row>
    <row r="119" spans="1:12" ht="30.75" customHeight="1" outlineLevel="4" x14ac:dyDescent="0.2">
      <c r="A119" s="198" t="s">
        <v>303</v>
      </c>
      <c r="B119" s="198"/>
      <c r="C119" s="177" t="s">
        <v>618</v>
      </c>
      <c r="D119" s="143">
        <f>D120</f>
        <v>30000</v>
      </c>
      <c r="E119" s="143">
        <f t="shared" ref="E119:F119" si="302">E120</f>
        <v>0</v>
      </c>
      <c r="F119" s="180">
        <f t="shared" si="302"/>
        <v>30000</v>
      </c>
      <c r="G119" s="143">
        <f t="shared" ref="G119:J119" si="303">G120</f>
        <v>30000</v>
      </c>
      <c r="H119" s="143">
        <f t="shared" ref="H119" si="304">H120</f>
        <v>0</v>
      </c>
      <c r="I119" s="180">
        <f t="shared" ref="I119" si="305">I120</f>
        <v>30000</v>
      </c>
      <c r="J119" s="143">
        <f t="shared" si="303"/>
        <v>30000</v>
      </c>
      <c r="K119" s="143">
        <f t="shared" ref="K119" si="306">K120</f>
        <v>0</v>
      </c>
      <c r="L119" s="180">
        <f t="shared" ref="L119" si="307">L120</f>
        <v>30000</v>
      </c>
    </row>
    <row r="120" spans="1:12" ht="31.5" outlineLevel="5" x14ac:dyDescent="0.2">
      <c r="A120" s="175" t="s">
        <v>303</v>
      </c>
      <c r="B120" s="175" t="s">
        <v>51</v>
      </c>
      <c r="C120" s="296" t="s">
        <v>52</v>
      </c>
      <c r="D120" s="108">
        <v>30000</v>
      </c>
      <c r="E120" s="108"/>
      <c r="F120" s="3">
        <f>SUM(D120:E120)</f>
        <v>30000</v>
      </c>
      <c r="G120" s="145">
        <v>30000</v>
      </c>
      <c r="H120" s="108"/>
      <c r="I120" s="3">
        <f>SUM(G120:H120)</f>
        <v>30000</v>
      </c>
      <c r="J120" s="145">
        <v>30000</v>
      </c>
      <c r="K120" s="108"/>
      <c r="L120" s="3">
        <f>SUM(J120:K120)</f>
        <v>30000</v>
      </c>
    </row>
    <row r="121" spans="1:12" ht="31.5" outlineLevel="5" x14ac:dyDescent="0.2">
      <c r="A121" s="178" t="s">
        <v>292</v>
      </c>
      <c r="B121" s="178"/>
      <c r="C121" s="2" t="s">
        <v>293</v>
      </c>
      <c r="D121" s="153">
        <f>D122</f>
        <v>1045.2</v>
      </c>
      <c r="E121" s="153">
        <f t="shared" ref="E121:F122" si="308">E122</f>
        <v>0</v>
      </c>
      <c r="F121" s="183">
        <f t="shared" si="308"/>
        <v>1045.2</v>
      </c>
      <c r="G121" s="153">
        <f t="shared" ref="G121:J121" si="309">G122</f>
        <v>992</v>
      </c>
      <c r="H121" s="153">
        <f t="shared" ref="H121:H122" si="310">H122</f>
        <v>0</v>
      </c>
      <c r="I121" s="183">
        <f t="shared" ref="I121:I122" si="311">I122</f>
        <v>992</v>
      </c>
      <c r="J121" s="153">
        <f t="shared" si="309"/>
        <v>992</v>
      </c>
      <c r="K121" s="153">
        <f t="shared" ref="K121:K122" si="312">K122</f>
        <v>0</v>
      </c>
      <c r="L121" s="183">
        <f t="shared" ref="L121:L122" si="313">L122</f>
        <v>992</v>
      </c>
    </row>
    <row r="122" spans="1:12" ht="36" customHeight="1" outlineLevel="7" x14ac:dyDescent="0.2">
      <c r="A122" s="178" t="s">
        <v>294</v>
      </c>
      <c r="B122" s="178"/>
      <c r="C122" s="2" t="s">
        <v>295</v>
      </c>
      <c r="D122" s="153">
        <f>D123</f>
        <v>1045.2</v>
      </c>
      <c r="E122" s="153">
        <f t="shared" si="308"/>
        <v>0</v>
      </c>
      <c r="F122" s="183">
        <f t="shared" si="308"/>
        <v>1045.2</v>
      </c>
      <c r="G122" s="153">
        <f t="shared" ref="G122:J122" si="314">G123</f>
        <v>992</v>
      </c>
      <c r="H122" s="153">
        <f t="shared" si="310"/>
        <v>0</v>
      </c>
      <c r="I122" s="183">
        <f t="shared" si="311"/>
        <v>992</v>
      </c>
      <c r="J122" s="153">
        <f t="shared" si="314"/>
        <v>992</v>
      </c>
      <c r="K122" s="153">
        <f t="shared" si="312"/>
        <v>0</v>
      </c>
      <c r="L122" s="183">
        <f t="shared" si="313"/>
        <v>992</v>
      </c>
    </row>
    <row r="123" spans="1:12" outlineLevel="7" x14ac:dyDescent="0.2">
      <c r="A123" s="198" t="s">
        <v>296</v>
      </c>
      <c r="B123" s="198"/>
      <c r="C123" s="177" t="s">
        <v>297</v>
      </c>
      <c r="D123" s="143">
        <f t="shared" ref="D123:L123" si="315">D124</f>
        <v>1045.2</v>
      </c>
      <c r="E123" s="143">
        <f t="shared" si="315"/>
        <v>0</v>
      </c>
      <c r="F123" s="180">
        <f t="shared" si="315"/>
        <v>1045.2</v>
      </c>
      <c r="G123" s="143">
        <f t="shared" si="315"/>
        <v>992</v>
      </c>
      <c r="H123" s="143">
        <f t="shared" si="315"/>
        <v>0</v>
      </c>
      <c r="I123" s="180">
        <f t="shared" si="315"/>
        <v>992</v>
      </c>
      <c r="J123" s="143">
        <f t="shared" si="315"/>
        <v>992</v>
      </c>
      <c r="K123" s="143">
        <f t="shared" si="315"/>
        <v>0</v>
      </c>
      <c r="L123" s="180">
        <f t="shared" si="315"/>
        <v>992</v>
      </c>
    </row>
    <row r="124" spans="1:12" ht="31.5" outlineLevel="7" x14ac:dyDescent="0.25">
      <c r="A124" s="175" t="s">
        <v>296</v>
      </c>
      <c r="B124" s="175" t="s">
        <v>51</v>
      </c>
      <c r="C124" s="256" t="s">
        <v>52</v>
      </c>
      <c r="D124" s="108">
        <f>992+53.2</f>
        <v>1045.2</v>
      </c>
      <c r="E124" s="108"/>
      <c r="F124" s="3">
        <f>SUM(D124:E124)</f>
        <v>1045.2</v>
      </c>
      <c r="G124" s="145">
        <v>992</v>
      </c>
      <c r="H124" s="108"/>
      <c r="I124" s="3">
        <f>SUM(G124:H124)</f>
        <v>992</v>
      </c>
      <c r="J124" s="145">
        <v>992</v>
      </c>
      <c r="K124" s="108"/>
      <c r="L124" s="3">
        <f>SUM(J124:K124)</f>
        <v>992</v>
      </c>
    </row>
    <row r="125" spans="1:12" ht="47.25" outlineLevel="7" x14ac:dyDescent="0.2">
      <c r="A125" s="178" t="s">
        <v>288</v>
      </c>
      <c r="B125" s="178"/>
      <c r="C125" s="2" t="s">
        <v>289</v>
      </c>
      <c r="D125" s="153">
        <f>D126</f>
        <v>264309.80000000005</v>
      </c>
      <c r="E125" s="153">
        <f t="shared" ref="E125:F125" si="316">E126</f>
        <v>0</v>
      </c>
      <c r="F125" s="183">
        <f t="shared" si="316"/>
        <v>264309.80000000005</v>
      </c>
      <c r="G125" s="153">
        <f t="shared" ref="G125:J125" si="317">G126</f>
        <v>264144.80000000005</v>
      </c>
      <c r="H125" s="153">
        <f t="shared" ref="H125" si="318">H126</f>
        <v>0</v>
      </c>
      <c r="I125" s="183">
        <f t="shared" ref="I125" si="319">I126</f>
        <v>264144.80000000005</v>
      </c>
      <c r="J125" s="153">
        <f t="shared" si="317"/>
        <v>264309.80000000005</v>
      </c>
      <c r="K125" s="153">
        <f t="shared" ref="K125" si="320">K126</f>
        <v>0</v>
      </c>
      <c r="L125" s="183">
        <f t="shared" ref="L125" si="321">L126</f>
        <v>264309.80000000005</v>
      </c>
    </row>
    <row r="126" spans="1:12" ht="31.5" outlineLevel="7" x14ac:dyDescent="0.2">
      <c r="A126" s="178" t="s">
        <v>290</v>
      </c>
      <c r="B126" s="178"/>
      <c r="C126" s="2" t="s">
        <v>31</v>
      </c>
      <c r="D126" s="153">
        <f>D127+D131+D133+D135+D137+D139+D141+D143+D145+D147</f>
        <v>264309.80000000005</v>
      </c>
      <c r="E126" s="153">
        <f t="shared" ref="E126:F126" si="322">E127+E131+E133+E135+E137+E139+E141+E143+E145+E147</f>
        <v>0</v>
      </c>
      <c r="F126" s="183">
        <f t="shared" si="322"/>
        <v>264309.80000000005</v>
      </c>
      <c r="G126" s="153">
        <f>G127+G131+G133+G135+G137+G139+G141+G143+G145+G147</f>
        <v>264144.80000000005</v>
      </c>
      <c r="H126" s="153">
        <f t="shared" ref="H126" si="323">H127+H131+H133+H135+H137+H139+H141+H143+H145+H147</f>
        <v>0</v>
      </c>
      <c r="I126" s="183">
        <f t="shared" ref="I126" si="324">I127+I131+I133+I135+I137+I139+I141+I143+I145+I147</f>
        <v>264144.80000000005</v>
      </c>
      <c r="J126" s="153">
        <f>J127+J131+J133+J135+J137+J139+J141+J143+J145+J147</f>
        <v>264309.80000000005</v>
      </c>
      <c r="K126" s="153">
        <f t="shared" ref="K126" si="325">K127+K131+K133+K135+K137+K139+K141+K143+K145+K147</f>
        <v>0</v>
      </c>
      <c r="L126" s="183">
        <f t="shared" ref="L126" si="326">L127+L131+L133+L135+L137+L139+L141+L143+L145+L147</f>
        <v>264309.80000000005</v>
      </c>
    </row>
    <row r="127" spans="1:12" outlineLevel="7" x14ac:dyDescent="0.2">
      <c r="A127" s="178" t="s">
        <v>318</v>
      </c>
      <c r="B127" s="178"/>
      <c r="C127" s="2" t="s">
        <v>33</v>
      </c>
      <c r="D127" s="153">
        <f>D128+D129+D130</f>
        <v>8825.5</v>
      </c>
      <c r="E127" s="153">
        <f t="shared" ref="E127:F127" si="327">E128+E129+E130</f>
        <v>0</v>
      </c>
      <c r="F127" s="183">
        <f t="shared" si="327"/>
        <v>8825.5</v>
      </c>
      <c r="G127" s="153">
        <f t="shared" ref="G127:J127" si="328">G128+G129+G130</f>
        <v>8825.5</v>
      </c>
      <c r="H127" s="153">
        <f t="shared" ref="H127" si="329">H128+H129+H130</f>
        <v>0</v>
      </c>
      <c r="I127" s="183">
        <f t="shared" ref="I127" si="330">I128+I129+I130</f>
        <v>8825.5</v>
      </c>
      <c r="J127" s="153">
        <f t="shared" si="328"/>
        <v>8825.5</v>
      </c>
      <c r="K127" s="153">
        <f t="shared" ref="K127" si="331">K128+K129+K130</f>
        <v>0</v>
      </c>
      <c r="L127" s="183">
        <f t="shared" ref="L127" si="332">L128+L129+L130</f>
        <v>8825.5</v>
      </c>
    </row>
    <row r="128" spans="1:12" ht="47.25" outlineLevel="7" x14ac:dyDescent="0.2">
      <c r="A128" s="179" t="s">
        <v>318</v>
      </c>
      <c r="B128" s="179" t="s">
        <v>4</v>
      </c>
      <c r="C128" s="294" t="s">
        <v>5</v>
      </c>
      <c r="D128" s="152">
        <v>8522.5</v>
      </c>
      <c r="E128" s="108"/>
      <c r="F128" s="3">
        <f t="shared" ref="F128:F130" si="333">SUM(D128:E128)</f>
        <v>8522.5</v>
      </c>
      <c r="G128" s="145">
        <v>8522.5</v>
      </c>
      <c r="H128" s="108"/>
      <c r="I128" s="3">
        <f t="shared" ref="I128:I130" si="334">SUM(G128:H128)</f>
        <v>8522.5</v>
      </c>
      <c r="J128" s="145">
        <v>8522.5</v>
      </c>
      <c r="K128" s="108"/>
      <c r="L128" s="3">
        <f t="shared" ref="L128:L130" si="335">SUM(J128:K128)</f>
        <v>8522.5</v>
      </c>
    </row>
    <row r="129" spans="1:12" ht="31.5" outlineLevel="7" x14ac:dyDescent="0.2">
      <c r="A129" s="179" t="s">
        <v>318</v>
      </c>
      <c r="B129" s="179" t="s">
        <v>7</v>
      </c>
      <c r="C129" s="294" t="s">
        <v>8</v>
      </c>
      <c r="D129" s="152">
        <v>302.7</v>
      </c>
      <c r="E129" s="108"/>
      <c r="F129" s="3">
        <f t="shared" si="333"/>
        <v>302.7</v>
      </c>
      <c r="G129" s="145">
        <v>302.7</v>
      </c>
      <c r="H129" s="108"/>
      <c r="I129" s="3">
        <f t="shared" si="334"/>
        <v>302.7</v>
      </c>
      <c r="J129" s="145">
        <v>302.7</v>
      </c>
      <c r="K129" s="108"/>
      <c r="L129" s="3">
        <f t="shared" si="335"/>
        <v>302.7</v>
      </c>
    </row>
    <row r="130" spans="1:12" outlineLevel="7" x14ac:dyDescent="0.2">
      <c r="A130" s="175" t="s">
        <v>318</v>
      </c>
      <c r="B130" s="175" t="s">
        <v>15</v>
      </c>
      <c r="C130" s="296" t="s">
        <v>16</v>
      </c>
      <c r="D130" s="108">
        <v>0.3</v>
      </c>
      <c r="E130" s="108"/>
      <c r="F130" s="3">
        <f t="shared" si="333"/>
        <v>0.3</v>
      </c>
      <c r="G130" s="145">
        <v>0.3</v>
      </c>
      <c r="H130" s="108"/>
      <c r="I130" s="3">
        <f t="shared" si="334"/>
        <v>0.3</v>
      </c>
      <c r="J130" s="145">
        <v>0.3</v>
      </c>
      <c r="K130" s="108"/>
      <c r="L130" s="3">
        <f t="shared" si="335"/>
        <v>0.3</v>
      </c>
    </row>
    <row r="131" spans="1:12" outlineLevel="7" x14ac:dyDescent="0.2">
      <c r="A131" s="178" t="s">
        <v>291</v>
      </c>
      <c r="B131" s="178"/>
      <c r="C131" s="2" t="s">
        <v>270</v>
      </c>
      <c r="D131" s="153">
        <f>D132</f>
        <v>70739.100000000006</v>
      </c>
      <c r="E131" s="153">
        <f t="shared" ref="E131:F131" si="336">E132</f>
        <v>0</v>
      </c>
      <c r="F131" s="183">
        <f t="shared" si="336"/>
        <v>70739.100000000006</v>
      </c>
      <c r="G131" s="153">
        <f t="shared" ref="G131:J131" si="337">G132</f>
        <v>70739.100000000006</v>
      </c>
      <c r="H131" s="153">
        <f t="shared" ref="H131" si="338">H132</f>
        <v>0</v>
      </c>
      <c r="I131" s="183">
        <f t="shared" ref="I131" si="339">I132</f>
        <v>70739.100000000006</v>
      </c>
      <c r="J131" s="153">
        <f t="shared" si="337"/>
        <v>70739.100000000006</v>
      </c>
      <c r="K131" s="153">
        <f t="shared" ref="K131" si="340">K132</f>
        <v>0</v>
      </c>
      <c r="L131" s="183">
        <f t="shared" ref="L131" si="341">L132</f>
        <v>70739.100000000006</v>
      </c>
    </row>
    <row r="132" spans="1:12" ht="31.5" outlineLevel="3" x14ac:dyDescent="0.2">
      <c r="A132" s="179" t="s">
        <v>291</v>
      </c>
      <c r="B132" s="179" t="s">
        <v>51</v>
      </c>
      <c r="C132" s="294" t="s">
        <v>52</v>
      </c>
      <c r="D132" s="108">
        <v>70739.100000000006</v>
      </c>
      <c r="E132" s="108"/>
      <c r="F132" s="3">
        <f>SUM(D132:E132)</f>
        <v>70739.100000000006</v>
      </c>
      <c r="G132" s="145">
        <v>70739.100000000006</v>
      </c>
      <c r="H132" s="108"/>
      <c r="I132" s="3">
        <f>SUM(G132:H132)</f>
        <v>70739.100000000006</v>
      </c>
      <c r="J132" s="145">
        <v>70739.100000000006</v>
      </c>
      <c r="K132" s="108"/>
      <c r="L132" s="3">
        <f>SUM(J132:K132)</f>
        <v>70739.100000000006</v>
      </c>
    </row>
    <row r="133" spans="1:12" outlineLevel="4" x14ac:dyDescent="0.2">
      <c r="A133" s="178" t="s">
        <v>298</v>
      </c>
      <c r="B133" s="178"/>
      <c r="C133" s="2" t="s">
        <v>299</v>
      </c>
      <c r="D133" s="153">
        <f>D134</f>
        <v>16234.3</v>
      </c>
      <c r="E133" s="153">
        <f t="shared" ref="E133:F133" si="342">E134</f>
        <v>0</v>
      </c>
      <c r="F133" s="183">
        <f t="shared" si="342"/>
        <v>16234.3</v>
      </c>
      <c r="G133" s="153">
        <f t="shared" ref="G133:J133" si="343">G134</f>
        <v>16234.3</v>
      </c>
      <c r="H133" s="153">
        <f t="shared" ref="H133" si="344">H134</f>
        <v>0</v>
      </c>
      <c r="I133" s="183">
        <f t="shared" ref="I133" si="345">I134</f>
        <v>16234.3</v>
      </c>
      <c r="J133" s="153">
        <f t="shared" si="343"/>
        <v>16234.3</v>
      </c>
      <c r="K133" s="153">
        <f t="shared" ref="K133" si="346">K134</f>
        <v>0</v>
      </c>
      <c r="L133" s="183">
        <f t="shared" ref="L133" si="347">L134</f>
        <v>16234.3</v>
      </c>
    </row>
    <row r="134" spans="1:12" ht="31.5" outlineLevel="4" x14ac:dyDescent="0.2">
      <c r="A134" s="179" t="s">
        <v>298</v>
      </c>
      <c r="B134" s="179" t="s">
        <v>51</v>
      </c>
      <c r="C134" s="294" t="s">
        <v>52</v>
      </c>
      <c r="D134" s="108">
        <v>16234.3</v>
      </c>
      <c r="E134" s="108"/>
      <c r="F134" s="3">
        <f>SUM(D134:E134)</f>
        <v>16234.3</v>
      </c>
      <c r="G134" s="145">
        <v>16234.3</v>
      </c>
      <c r="H134" s="108"/>
      <c r="I134" s="3">
        <f>SUM(G134:H134)</f>
        <v>16234.3</v>
      </c>
      <c r="J134" s="145">
        <v>16234.3</v>
      </c>
      <c r="K134" s="108"/>
      <c r="L134" s="3">
        <f>SUM(J134:K134)</f>
        <v>16234.3</v>
      </c>
    </row>
    <row r="135" spans="1:12" outlineLevel="4" x14ac:dyDescent="0.2">
      <c r="A135" s="178" t="s">
        <v>304</v>
      </c>
      <c r="B135" s="178"/>
      <c r="C135" s="2" t="s">
        <v>305</v>
      </c>
      <c r="D135" s="153">
        <f>D136</f>
        <v>60632.9</v>
      </c>
      <c r="E135" s="153">
        <f t="shared" ref="E135:F135" si="348">E136</f>
        <v>0</v>
      </c>
      <c r="F135" s="183">
        <f t="shared" si="348"/>
        <v>60632.9</v>
      </c>
      <c r="G135" s="153">
        <f t="shared" ref="G135:J135" si="349">G136</f>
        <v>60632.9</v>
      </c>
      <c r="H135" s="153">
        <f t="shared" ref="H135" si="350">H136</f>
        <v>0</v>
      </c>
      <c r="I135" s="183">
        <f t="shared" ref="I135" si="351">I136</f>
        <v>60632.9</v>
      </c>
      <c r="J135" s="153">
        <f t="shared" si="349"/>
        <v>60632.9</v>
      </c>
      <c r="K135" s="153">
        <f t="shared" ref="K135" si="352">K136</f>
        <v>0</v>
      </c>
      <c r="L135" s="183">
        <f t="shared" ref="L135" si="353">L136</f>
        <v>60632.9</v>
      </c>
    </row>
    <row r="136" spans="1:12" ht="31.5" outlineLevel="4" x14ac:dyDescent="0.2">
      <c r="A136" s="179" t="s">
        <v>304</v>
      </c>
      <c r="B136" s="179" t="s">
        <v>51</v>
      </c>
      <c r="C136" s="294" t="s">
        <v>52</v>
      </c>
      <c r="D136" s="108">
        <v>60632.9</v>
      </c>
      <c r="E136" s="108"/>
      <c r="F136" s="3">
        <f>SUM(D136:E136)</f>
        <v>60632.9</v>
      </c>
      <c r="G136" s="145">
        <v>60632.9</v>
      </c>
      <c r="H136" s="108"/>
      <c r="I136" s="3">
        <f>SUM(G136:H136)</f>
        <v>60632.9</v>
      </c>
      <c r="J136" s="145">
        <v>60632.9</v>
      </c>
      <c r="K136" s="108"/>
      <c r="L136" s="3">
        <f>SUM(J136:K136)</f>
        <v>60632.9</v>
      </c>
    </row>
    <row r="137" spans="1:12" outlineLevel="4" x14ac:dyDescent="0.2">
      <c r="A137" s="178" t="s">
        <v>306</v>
      </c>
      <c r="B137" s="178"/>
      <c r="C137" s="2" t="s">
        <v>307</v>
      </c>
      <c r="D137" s="153">
        <f>D138</f>
        <v>36509.4</v>
      </c>
      <c r="E137" s="153">
        <f t="shared" ref="E137:F137" si="354">E138</f>
        <v>0</v>
      </c>
      <c r="F137" s="183">
        <f t="shared" si="354"/>
        <v>36509.4</v>
      </c>
      <c r="G137" s="153">
        <f t="shared" ref="G137:J137" si="355">G138</f>
        <v>36509.4</v>
      </c>
      <c r="H137" s="153">
        <f t="shared" ref="H137" si="356">H138</f>
        <v>0</v>
      </c>
      <c r="I137" s="183">
        <f t="shared" ref="I137" si="357">I138</f>
        <v>36509.4</v>
      </c>
      <c r="J137" s="153">
        <f t="shared" si="355"/>
        <v>36509.4</v>
      </c>
      <c r="K137" s="153">
        <f t="shared" ref="K137" si="358">K138</f>
        <v>0</v>
      </c>
      <c r="L137" s="183">
        <f t="shared" ref="L137" si="359">L138</f>
        <v>36509.4</v>
      </c>
    </row>
    <row r="138" spans="1:12" ht="31.5" outlineLevel="4" x14ac:dyDescent="0.2">
      <c r="A138" s="179" t="s">
        <v>306</v>
      </c>
      <c r="B138" s="179" t="s">
        <v>51</v>
      </c>
      <c r="C138" s="294" t="s">
        <v>52</v>
      </c>
      <c r="D138" s="150">
        <v>36509.4</v>
      </c>
      <c r="E138" s="108"/>
      <c r="F138" s="3">
        <f>SUM(D138:E138)</f>
        <v>36509.4</v>
      </c>
      <c r="G138" s="145">
        <v>36509.4</v>
      </c>
      <c r="H138" s="108"/>
      <c r="I138" s="3">
        <f>SUM(G138:H138)</f>
        <v>36509.4</v>
      </c>
      <c r="J138" s="145">
        <v>36509.4</v>
      </c>
      <c r="K138" s="108"/>
      <c r="L138" s="3">
        <f>SUM(J138:K138)</f>
        <v>36509.4</v>
      </c>
    </row>
    <row r="139" spans="1:12" ht="31.5" outlineLevel="4" x14ac:dyDescent="0.2">
      <c r="A139" s="178" t="s">
        <v>308</v>
      </c>
      <c r="B139" s="178"/>
      <c r="C139" s="2" t="s">
        <v>309</v>
      </c>
      <c r="D139" s="153">
        <f>D140</f>
        <v>54765.599999999999</v>
      </c>
      <c r="E139" s="153">
        <f t="shared" ref="E139:F139" si="360">E140</f>
        <v>0</v>
      </c>
      <c r="F139" s="183">
        <f t="shared" si="360"/>
        <v>54765.599999999999</v>
      </c>
      <c r="G139" s="153">
        <f t="shared" ref="G139:J139" si="361">G140</f>
        <v>54765.599999999999</v>
      </c>
      <c r="H139" s="153">
        <f t="shared" ref="H139" si="362">H140</f>
        <v>0</v>
      </c>
      <c r="I139" s="183">
        <f t="shared" ref="I139" si="363">I140</f>
        <v>54765.599999999999</v>
      </c>
      <c r="J139" s="153">
        <f t="shared" si="361"/>
        <v>54765.599999999999</v>
      </c>
      <c r="K139" s="153">
        <f t="shared" ref="K139" si="364">K140</f>
        <v>0</v>
      </c>
      <c r="L139" s="183">
        <f t="shared" ref="L139" si="365">L140</f>
        <v>54765.599999999999</v>
      </c>
    </row>
    <row r="140" spans="1:12" ht="31.5" outlineLevel="4" x14ac:dyDescent="0.2">
      <c r="A140" s="179" t="s">
        <v>308</v>
      </c>
      <c r="B140" s="179" t="s">
        <v>51</v>
      </c>
      <c r="C140" s="294" t="s">
        <v>52</v>
      </c>
      <c r="D140" s="108">
        <f>54758.1+7.5</f>
        <v>54765.599999999999</v>
      </c>
      <c r="E140" s="108"/>
      <c r="F140" s="3">
        <f>SUM(D140:E140)</f>
        <v>54765.599999999999</v>
      </c>
      <c r="G140" s="145">
        <f>54758.1+7.5</f>
        <v>54765.599999999999</v>
      </c>
      <c r="H140" s="108"/>
      <c r="I140" s="3">
        <f>SUM(G140:H140)</f>
        <v>54765.599999999999</v>
      </c>
      <c r="J140" s="145">
        <f>54758.1+7.5</f>
        <v>54765.599999999999</v>
      </c>
      <c r="K140" s="108"/>
      <c r="L140" s="3">
        <f>SUM(J140:K140)</f>
        <v>54765.599999999999</v>
      </c>
    </row>
    <row r="141" spans="1:12" outlineLevel="4" x14ac:dyDescent="0.2">
      <c r="A141" s="178" t="s">
        <v>319</v>
      </c>
      <c r="B141" s="178"/>
      <c r="C141" s="2" t="s">
        <v>320</v>
      </c>
      <c r="D141" s="153">
        <f>D142</f>
        <v>16003</v>
      </c>
      <c r="E141" s="153">
        <f t="shared" ref="E141:F141" si="366">E142</f>
        <v>0</v>
      </c>
      <c r="F141" s="183">
        <f t="shared" si="366"/>
        <v>16003</v>
      </c>
      <c r="G141" s="153">
        <f>G142</f>
        <v>16003</v>
      </c>
      <c r="H141" s="153">
        <f t="shared" ref="H141" si="367">H142</f>
        <v>0</v>
      </c>
      <c r="I141" s="183">
        <f t="shared" ref="I141" si="368">I142</f>
        <v>16003</v>
      </c>
      <c r="J141" s="153">
        <f>J142</f>
        <v>16003</v>
      </c>
      <c r="K141" s="153">
        <f t="shared" ref="K141" si="369">K142</f>
        <v>0</v>
      </c>
      <c r="L141" s="183">
        <f t="shared" ref="L141" si="370">L142</f>
        <v>16003</v>
      </c>
    </row>
    <row r="142" spans="1:12" ht="31.5" outlineLevel="4" x14ac:dyDescent="0.2">
      <c r="A142" s="179" t="s">
        <v>319</v>
      </c>
      <c r="B142" s="179" t="s">
        <v>51</v>
      </c>
      <c r="C142" s="294" t="s">
        <v>52</v>
      </c>
      <c r="D142" s="150">
        <v>16003</v>
      </c>
      <c r="E142" s="108"/>
      <c r="F142" s="3">
        <f>SUM(D142:E142)</f>
        <v>16003</v>
      </c>
      <c r="G142" s="145">
        <v>16003</v>
      </c>
      <c r="H142" s="108"/>
      <c r="I142" s="3">
        <f>SUM(G142:H142)</f>
        <v>16003</v>
      </c>
      <c r="J142" s="145">
        <v>16003</v>
      </c>
      <c r="K142" s="108"/>
      <c r="L142" s="3">
        <f>SUM(J142:K142)</f>
        <v>16003</v>
      </c>
    </row>
    <row r="143" spans="1:12" ht="31.5" outlineLevel="5" x14ac:dyDescent="0.2">
      <c r="A143" s="178" t="s">
        <v>310</v>
      </c>
      <c r="B143" s="178"/>
      <c r="C143" s="2" t="s">
        <v>311</v>
      </c>
      <c r="D143" s="153">
        <f>D144</f>
        <v>50</v>
      </c>
      <c r="E143" s="153">
        <f t="shared" ref="E143:F143" si="371">E144</f>
        <v>0</v>
      </c>
      <c r="F143" s="183">
        <f t="shared" si="371"/>
        <v>50</v>
      </c>
      <c r="G143" s="153">
        <f t="shared" ref="G143:J143" si="372">G144</f>
        <v>50</v>
      </c>
      <c r="H143" s="153">
        <f t="shared" ref="H143" si="373">H144</f>
        <v>0</v>
      </c>
      <c r="I143" s="183">
        <f t="shared" ref="I143" si="374">I144</f>
        <v>50</v>
      </c>
      <c r="J143" s="153">
        <f t="shared" si="372"/>
        <v>50</v>
      </c>
      <c r="K143" s="153">
        <f t="shared" ref="K143" si="375">K144</f>
        <v>0</v>
      </c>
      <c r="L143" s="183">
        <f t="shared" ref="L143" si="376">L144</f>
        <v>50</v>
      </c>
    </row>
    <row r="144" spans="1:12" ht="31.5" outlineLevel="7" x14ac:dyDescent="0.2">
      <c r="A144" s="179" t="s">
        <v>310</v>
      </c>
      <c r="B144" s="179" t="s">
        <v>51</v>
      </c>
      <c r="C144" s="294" t="s">
        <v>52</v>
      </c>
      <c r="D144" s="108">
        <v>50</v>
      </c>
      <c r="E144" s="108"/>
      <c r="F144" s="3">
        <f>SUM(D144:E144)</f>
        <v>50</v>
      </c>
      <c r="G144" s="145">
        <v>50</v>
      </c>
      <c r="H144" s="108"/>
      <c r="I144" s="3">
        <f>SUM(G144:H144)</f>
        <v>50</v>
      </c>
      <c r="J144" s="145">
        <v>50</v>
      </c>
      <c r="K144" s="108"/>
      <c r="L144" s="3">
        <f>SUM(J144:K144)</f>
        <v>50</v>
      </c>
    </row>
    <row r="145" spans="1:12" ht="47.25" outlineLevel="5" x14ac:dyDescent="0.2">
      <c r="A145" s="178" t="s">
        <v>312</v>
      </c>
      <c r="B145" s="178"/>
      <c r="C145" s="2" t="s">
        <v>313</v>
      </c>
      <c r="D145" s="153">
        <f>D146</f>
        <v>385</v>
      </c>
      <c r="E145" s="143">
        <f t="shared" ref="E145" si="377">E146</f>
        <v>165</v>
      </c>
      <c r="F145" s="183">
        <f t="shared" ref="F145" si="378">F146</f>
        <v>550</v>
      </c>
      <c r="G145" s="153">
        <f t="shared" ref="G145:K145" si="379">G146</f>
        <v>385</v>
      </c>
      <c r="H145" s="153">
        <f t="shared" ref="H145" si="380">H146</f>
        <v>0</v>
      </c>
      <c r="I145" s="183">
        <f t="shared" ref="I145" si="381">I146</f>
        <v>385</v>
      </c>
      <c r="J145" s="153">
        <f t="shared" si="379"/>
        <v>385</v>
      </c>
      <c r="K145" s="143">
        <f t="shared" si="379"/>
        <v>165</v>
      </c>
      <c r="L145" s="183">
        <f t="shared" ref="L145" si="382">L146</f>
        <v>550</v>
      </c>
    </row>
    <row r="146" spans="1:12" ht="31.5" outlineLevel="7" x14ac:dyDescent="0.2">
      <c r="A146" s="179" t="s">
        <v>312</v>
      </c>
      <c r="B146" s="179" t="s">
        <v>51</v>
      </c>
      <c r="C146" s="294" t="s">
        <v>52</v>
      </c>
      <c r="D146" s="108">
        <v>385</v>
      </c>
      <c r="E146" s="172">
        <v>165</v>
      </c>
      <c r="F146" s="3">
        <f>SUM(D146:E146)</f>
        <v>550</v>
      </c>
      <c r="G146" s="145">
        <v>385</v>
      </c>
      <c r="H146" s="108"/>
      <c r="I146" s="3">
        <f>SUM(G146:H146)</f>
        <v>385</v>
      </c>
      <c r="J146" s="145">
        <v>385</v>
      </c>
      <c r="K146" s="172">
        <v>165</v>
      </c>
      <c r="L146" s="3">
        <f>SUM(J146:K146)</f>
        <v>550</v>
      </c>
    </row>
    <row r="147" spans="1:12" ht="47.25" hidden="1" outlineLevel="3" x14ac:dyDescent="0.2">
      <c r="A147" s="178" t="s">
        <v>509</v>
      </c>
      <c r="B147" s="178"/>
      <c r="C147" s="2" t="s">
        <v>835</v>
      </c>
      <c r="D147" s="153">
        <f>D148</f>
        <v>165</v>
      </c>
      <c r="E147" s="173">
        <f t="shared" ref="E147" si="383">E148</f>
        <v>-165</v>
      </c>
      <c r="F147" s="183">
        <f t="shared" ref="F147" si="384">F148</f>
        <v>0</v>
      </c>
      <c r="G147" s="153"/>
      <c r="H147" s="153">
        <f t="shared" ref="H147" si="385">H148</f>
        <v>0</v>
      </c>
      <c r="I147" s="183">
        <f t="shared" ref="I147" si="386">I148</f>
        <v>0</v>
      </c>
      <c r="J147" s="153">
        <f t="shared" ref="J147:K147" si="387">J148</f>
        <v>165</v>
      </c>
      <c r="K147" s="173">
        <f t="shared" si="387"/>
        <v>-165</v>
      </c>
      <c r="L147" s="183">
        <f t="shared" ref="L147" si="388">L148</f>
        <v>0</v>
      </c>
    </row>
    <row r="148" spans="1:12" ht="29.25" hidden="1" customHeight="1" outlineLevel="4" x14ac:dyDescent="0.2">
      <c r="A148" s="179" t="s">
        <v>509</v>
      </c>
      <c r="B148" s="179" t="s">
        <v>51</v>
      </c>
      <c r="C148" s="294" t="s">
        <v>52</v>
      </c>
      <c r="D148" s="108">
        <v>165</v>
      </c>
      <c r="E148" s="172">
        <v>-165</v>
      </c>
      <c r="F148" s="3">
        <f>SUM(D148:E148)</f>
        <v>0</v>
      </c>
      <c r="G148" s="145"/>
      <c r="H148" s="108"/>
      <c r="I148" s="3">
        <f>SUM(G148:H148)</f>
        <v>0</v>
      </c>
      <c r="J148" s="145">
        <v>165</v>
      </c>
      <c r="K148" s="172">
        <v>-165</v>
      </c>
      <c r="L148" s="3">
        <f>SUM(J148:K148)</f>
        <v>0</v>
      </c>
    </row>
    <row r="149" spans="1:12" ht="48.75" customHeight="1" outlineLevel="4" x14ac:dyDescent="0.2">
      <c r="A149" s="178" t="s">
        <v>36</v>
      </c>
      <c r="B149" s="178"/>
      <c r="C149" s="2" t="s">
        <v>37</v>
      </c>
      <c r="D149" s="153">
        <f>D150+D186+D200+D211</f>
        <v>119110.1</v>
      </c>
      <c r="E149" s="153">
        <f t="shared" ref="E149:F149" si="389">E150+E186+E200+E211</f>
        <v>4231.3999999999996</v>
      </c>
      <c r="F149" s="183">
        <f t="shared" si="389"/>
        <v>123341.5</v>
      </c>
      <c r="G149" s="153">
        <f>G150+G186+G200+G211</f>
        <v>84026.7</v>
      </c>
      <c r="H149" s="153">
        <f t="shared" ref="H149" si="390">H150+H186+H200+H211</f>
        <v>4231.3999999999996</v>
      </c>
      <c r="I149" s="183">
        <f t="shared" ref="I149" si="391">I150+I186+I200+I211</f>
        <v>88258.1</v>
      </c>
      <c r="J149" s="153">
        <f>J150+J186+J200+J211</f>
        <v>75659.799999999988</v>
      </c>
      <c r="K149" s="153">
        <f t="shared" ref="K149" si="392">K150+K186+K200+K211</f>
        <v>4231.3999999999996</v>
      </c>
      <c r="L149" s="183">
        <f t="shared" ref="L149" si="393">L150+L186+L200+L211</f>
        <v>79891.199999999997</v>
      </c>
    </row>
    <row r="150" spans="1:12" ht="29.25" customHeight="1" outlineLevel="4" x14ac:dyDescent="0.2">
      <c r="A150" s="178" t="s">
        <v>38</v>
      </c>
      <c r="B150" s="178"/>
      <c r="C150" s="2" t="s">
        <v>39</v>
      </c>
      <c r="D150" s="153">
        <f>D151+D172+D176+D183+D180</f>
        <v>53093.100000000006</v>
      </c>
      <c r="E150" s="153">
        <f t="shared" ref="E150:F150" si="394">E151+E172+E176+E183+E180</f>
        <v>0</v>
      </c>
      <c r="F150" s="183">
        <f t="shared" si="394"/>
        <v>53093.100000000006</v>
      </c>
      <c r="G150" s="153">
        <f>G151+G172+G176+G183+G180</f>
        <v>8702.9000000000015</v>
      </c>
      <c r="H150" s="153">
        <f t="shared" ref="H150" si="395">H151+H172+H176+H183+H180</f>
        <v>0</v>
      </c>
      <c r="I150" s="183">
        <f t="shared" ref="I150" si="396">I151+I172+I176+I183+I180</f>
        <v>8702.9000000000015</v>
      </c>
      <c r="J150" s="153">
        <f>J151+J172+J176+J183+J180</f>
        <v>8702.9000000000015</v>
      </c>
      <c r="K150" s="153">
        <f t="shared" ref="K150" si="397">K151+K172+K176+K183+K180</f>
        <v>0</v>
      </c>
      <c r="L150" s="183">
        <f t="shared" ref="L150" si="398">L151+L172+L176+L183+L180</f>
        <v>8702.9000000000015</v>
      </c>
    </row>
    <row r="151" spans="1:12" ht="31.5" outlineLevel="5" x14ac:dyDescent="0.2">
      <c r="A151" s="178" t="s">
        <v>94</v>
      </c>
      <c r="B151" s="178"/>
      <c r="C151" s="2" t="s">
        <v>95</v>
      </c>
      <c r="D151" s="153">
        <f>D152+D155+D158+D162+D160+D168+D170+D164+D166</f>
        <v>51720.800000000003</v>
      </c>
      <c r="E151" s="153">
        <f t="shared" ref="E151:F151" si="399">E152+E155+E158+E162+E160+E168+E170+E164+E166</f>
        <v>0</v>
      </c>
      <c r="F151" s="183">
        <f t="shared" si="399"/>
        <v>51720.800000000003</v>
      </c>
      <c r="G151" s="153">
        <f t="shared" ref="G151:J151" si="400">G152+G155+G158+G162+G160+G168+G170+G164+G166</f>
        <v>7330.6</v>
      </c>
      <c r="H151" s="153">
        <f t="shared" ref="H151" si="401">H152+H155+H158+H162+H160+H168+H170+H164+H166</f>
        <v>0</v>
      </c>
      <c r="I151" s="183">
        <f t="shared" ref="I151" si="402">I152+I155+I158+I162+I160+I168+I170+I164+I166</f>
        <v>7330.6</v>
      </c>
      <c r="J151" s="153">
        <f t="shared" si="400"/>
        <v>7330.6</v>
      </c>
      <c r="K151" s="153">
        <f t="shared" ref="K151" si="403">K152+K155+K158+K162+K160+K168+K170+K164+K166</f>
        <v>0</v>
      </c>
      <c r="L151" s="183">
        <f t="shared" ref="L151" si="404">L152+L155+L158+L162+L160+L168+L170+L164+L166</f>
        <v>7330.6</v>
      </c>
    </row>
    <row r="152" spans="1:12" ht="31.5" outlineLevel="7" x14ac:dyDescent="0.2">
      <c r="A152" s="178" t="s">
        <v>96</v>
      </c>
      <c r="B152" s="178"/>
      <c r="C152" s="2" t="s">
        <v>97</v>
      </c>
      <c r="D152" s="153">
        <f>D153+D154</f>
        <v>2716.4</v>
      </c>
      <c r="E152" s="153">
        <f t="shared" ref="E152:F152" si="405">E153+E154</f>
        <v>0</v>
      </c>
      <c r="F152" s="183">
        <f t="shared" si="405"/>
        <v>2716.4</v>
      </c>
      <c r="G152" s="153">
        <f t="shared" ref="G152:J152" si="406">G153+G154</f>
        <v>2716.4</v>
      </c>
      <c r="H152" s="153">
        <f t="shared" ref="H152" si="407">H153+H154</f>
        <v>0</v>
      </c>
      <c r="I152" s="183">
        <f t="shared" ref="I152" si="408">I153+I154</f>
        <v>2716.4</v>
      </c>
      <c r="J152" s="153">
        <f t="shared" si="406"/>
        <v>2716.4</v>
      </c>
      <c r="K152" s="153">
        <f t="shared" ref="K152" si="409">K153+K154</f>
        <v>0</v>
      </c>
      <c r="L152" s="183">
        <f t="shared" ref="L152" si="410">L153+L154</f>
        <v>2716.4</v>
      </c>
    </row>
    <row r="153" spans="1:12" ht="31.5" outlineLevel="7" x14ac:dyDescent="0.2">
      <c r="A153" s="179" t="s">
        <v>96</v>
      </c>
      <c r="B153" s="179" t="s">
        <v>7</v>
      </c>
      <c r="C153" s="294" t="s">
        <v>8</v>
      </c>
      <c r="D153" s="108">
        <v>1356.4</v>
      </c>
      <c r="E153" s="108"/>
      <c r="F153" s="3">
        <f t="shared" ref="F153:F154" si="411">SUM(D153:E153)</f>
        <v>1356.4</v>
      </c>
      <c r="G153" s="145">
        <v>1356.4</v>
      </c>
      <c r="H153" s="108"/>
      <c r="I153" s="3">
        <f t="shared" ref="I153:I154" si="412">SUM(G153:H153)</f>
        <v>1356.4</v>
      </c>
      <c r="J153" s="145">
        <v>1356.4</v>
      </c>
      <c r="K153" s="108"/>
      <c r="L153" s="3">
        <f t="shared" ref="L153:L154" si="413">SUM(J153:K153)</f>
        <v>1356.4</v>
      </c>
    </row>
    <row r="154" spans="1:12" ht="33" customHeight="1" outlineLevel="7" x14ac:dyDescent="0.2">
      <c r="A154" s="179" t="s">
        <v>96</v>
      </c>
      <c r="B154" s="179" t="s">
        <v>51</v>
      </c>
      <c r="C154" s="294" t="s">
        <v>52</v>
      </c>
      <c r="D154" s="108">
        <v>1360</v>
      </c>
      <c r="E154" s="108"/>
      <c r="F154" s="3">
        <f t="shared" si="411"/>
        <v>1360</v>
      </c>
      <c r="G154" s="145">
        <v>1360</v>
      </c>
      <c r="H154" s="108"/>
      <c r="I154" s="3">
        <f t="shared" si="412"/>
        <v>1360</v>
      </c>
      <c r="J154" s="145">
        <v>1360</v>
      </c>
      <c r="K154" s="108"/>
      <c r="L154" s="3">
        <f t="shared" si="413"/>
        <v>1360</v>
      </c>
    </row>
    <row r="155" spans="1:12" outlineLevel="7" x14ac:dyDescent="0.2">
      <c r="A155" s="178" t="s">
        <v>280</v>
      </c>
      <c r="B155" s="178"/>
      <c r="C155" s="2" t="s">
        <v>281</v>
      </c>
      <c r="D155" s="153">
        <f>D156+D157</f>
        <v>505.1</v>
      </c>
      <c r="E155" s="153">
        <f t="shared" ref="E155:F155" si="414">E156+E157</f>
        <v>0</v>
      </c>
      <c r="F155" s="183">
        <f t="shared" si="414"/>
        <v>505.1</v>
      </c>
      <c r="G155" s="153">
        <f t="shared" ref="G155:J155" si="415">G156+G157</f>
        <v>505.1</v>
      </c>
      <c r="H155" s="153">
        <f t="shared" ref="H155" si="416">H156+H157</f>
        <v>0</v>
      </c>
      <c r="I155" s="183">
        <f t="shared" ref="I155" si="417">I156+I157</f>
        <v>505.1</v>
      </c>
      <c r="J155" s="153">
        <f t="shared" si="415"/>
        <v>505.1</v>
      </c>
      <c r="K155" s="153">
        <f t="shared" ref="K155" si="418">K156+K157</f>
        <v>0</v>
      </c>
      <c r="L155" s="183">
        <f t="shared" ref="L155" si="419">L156+L157</f>
        <v>505.1</v>
      </c>
    </row>
    <row r="156" spans="1:12" ht="29.25" customHeight="1" outlineLevel="7" x14ac:dyDescent="0.2">
      <c r="A156" s="179" t="s">
        <v>280</v>
      </c>
      <c r="B156" s="179" t="s">
        <v>7</v>
      </c>
      <c r="C156" s="294" t="s">
        <v>8</v>
      </c>
      <c r="D156" s="108">
        <f>393.6+50</f>
        <v>443.6</v>
      </c>
      <c r="E156" s="108"/>
      <c r="F156" s="3">
        <f t="shared" ref="F156:F157" si="420">SUM(D156:E156)</f>
        <v>443.6</v>
      </c>
      <c r="G156" s="108">
        <f>393.6+50</f>
        <v>443.6</v>
      </c>
      <c r="H156" s="108"/>
      <c r="I156" s="3">
        <f t="shared" ref="I156:I157" si="421">SUM(G156:H156)</f>
        <v>443.6</v>
      </c>
      <c r="J156" s="108">
        <f>393.6+50</f>
        <v>443.6</v>
      </c>
      <c r="K156" s="108"/>
      <c r="L156" s="3">
        <f t="shared" ref="L156:L157" si="422">SUM(J156:K156)</f>
        <v>443.6</v>
      </c>
    </row>
    <row r="157" spans="1:12" ht="31.5" outlineLevel="7" x14ac:dyDescent="0.2">
      <c r="A157" s="179" t="s">
        <v>280</v>
      </c>
      <c r="B157" s="179" t="s">
        <v>51</v>
      </c>
      <c r="C157" s="294" t="s">
        <v>52</v>
      </c>
      <c r="D157" s="108">
        <v>61.5</v>
      </c>
      <c r="E157" s="108"/>
      <c r="F157" s="3">
        <f t="shared" si="420"/>
        <v>61.5</v>
      </c>
      <c r="G157" s="145">
        <v>61.5</v>
      </c>
      <c r="H157" s="108"/>
      <c r="I157" s="3">
        <f t="shared" si="421"/>
        <v>61.5</v>
      </c>
      <c r="J157" s="145">
        <v>61.5</v>
      </c>
      <c r="K157" s="108"/>
      <c r="L157" s="3">
        <f t="shared" si="422"/>
        <v>61.5</v>
      </c>
    </row>
    <row r="158" spans="1:12" ht="33.75" customHeight="1" outlineLevel="7" x14ac:dyDescent="0.2">
      <c r="A158" s="178" t="s">
        <v>160</v>
      </c>
      <c r="B158" s="178"/>
      <c r="C158" s="2" t="s">
        <v>372</v>
      </c>
      <c r="D158" s="153">
        <f>D159</f>
        <v>37.700000000000003</v>
      </c>
      <c r="E158" s="153">
        <f t="shared" ref="E158:F158" si="423">E159</f>
        <v>0</v>
      </c>
      <c r="F158" s="183">
        <f t="shared" si="423"/>
        <v>37.700000000000003</v>
      </c>
      <c r="G158" s="153">
        <f t="shared" ref="G158:J158" si="424">G159</f>
        <v>37.700000000000003</v>
      </c>
      <c r="H158" s="153">
        <f t="shared" ref="H158" si="425">H159</f>
        <v>0</v>
      </c>
      <c r="I158" s="183">
        <f t="shared" ref="I158" si="426">I159</f>
        <v>37.700000000000003</v>
      </c>
      <c r="J158" s="153">
        <f t="shared" si="424"/>
        <v>37.700000000000003</v>
      </c>
      <c r="K158" s="153">
        <f t="shared" ref="K158" si="427">K159</f>
        <v>0</v>
      </c>
      <c r="L158" s="183">
        <f t="shared" ref="L158" si="428">L159</f>
        <v>37.700000000000003</v>
      </c>
    </row>
    <row r="159" spans="1:12" ht="31.5" outlineLevel="7" x14ac:dyDescent="0.2">
      <c r="A159" s="179" t="s">
        <v>160</v>
      </c>
      <c r="B159" s="179" t="s">
        <v>51</v>
      </c>
      <c r="C159" s="294" t="s">
        <v>52</v>
      </c>
      <c r="D159" s="108">
        <v>37.700000000000003</v>
      </c>
      <c r="E159" s="108"/>
      <c r="F159" s="3">
        <f>SUM(D159:E159)</f>
        <v>37.700000000000003</v>
      </c>
      <c r="G159" s="145">
        <v>37.700000000000003</v>
      </c>
      <c r="H159" s="108"/>
      <c r="I159" s="3">
        <f>SUM(G159:H159)</f>
        <v>37.700000000000003</v>
      </c>
      <c r="J159" s="145">
        <v>37.700000000000003</v>
      </c>
      <c r="K159" s="108"/>
      <c r="L159" s="3">
        <f>SUM(J159:K159)</f>
        <v>37.700000000000003</v>
      </c>
    </row>
    <row r="160" spans="1:12" ht="47.25" outlineLevel="7" x14ac:dyDescent="0.2">
      <c r="A160" s="178" t="s">
        <v>585</v>
      </c>
      <c r="B160" s="178"/>
      <c r="C160" s="2" t="s">
        <v>586</v>
      </c>
      <c r="D160" s="153">
        <f>D161</f>
        <v>127.8</v>
      </c>
      <c r="E160" s="153">
        <f t="shared" ref="E160:F160" si="429">E161</f>
        <v>0</v>
      </c>
      <c r="F160" s="183">
        <f t="shared" si="429"/>
        <v>127.8</v>
      </c>
      <c r="G160" s="153">
        <f t="shared" ref="G160:J160" si="430">G161</f>
        <v>131.6</v>
      </c>
      <c r="H160" s="153">
        <f t="shared" ref="H160" si="431">H161</f>
        <v>0</v>
      </c>
      <c r="I160" s="183">
        <f t="shared" ref="I160" si="432">I161</f>
        <v>131.6</v>
      </c>
      <c r="J160" s="153">
        <f t="shared" si="430"/>
        <v>131.6</v>
      </c>
      <c r="K160" s="153">
        <f t="shared" ref="K160" si="433">K161</f>
        <v>0</v>
      </c>
      <c r="L160" s="183">
        <f t="shared" ref="L160" si="434">L161</f>
        <v>131.6</v>
      </c>
    </row>
    <row r="161" spans="1:12" ht="31.5" outlineLevel="7" x14ac:dyDescent="0.2">
      <c r="A161" s="179" t="s">
        <v>585</v>
      </c>
      <c r="B161" s="179" t="s">
        <v>51</v>
      </c>
      <c r="C161" s="294" t="s">
        <v>52</v>
      </c>
      <c r="D161" s="108">
        <v>127.8</v>
      </c>
      <c r="E161" s="108"/>
      <c r="F161" s="3">
        <f>SUM(D161:E161)</f>
        <v>127.8</v>
      </c>
      <c r="G161" s="145">
        <v>131.6</v>
      </c>
      <c r="H161" s="108"/>
      <c r="I161" s="3">
        <f>SUM(G161:H161)</f>
        <v>131.6</v>
      </c>
      <c r="J161" s="145">
        <v>131.6</v>
      </c>
      <c r="K161" s="108"/>
      <c r="L161" s="3">
        <f>SUM(J161:K161)</f>
        <v>131.6</v>
      </c>
    </row>
    <row r="162" spans="1:12" ht="31.5" outlineLevel="7" x14ac:dyDescent="0.2">
      <c r="A162" s="178" t="s">
        <v>587</v>
      </c>
      <c r="B162" s="178"/>
      <c r="C162" s="2" t="s">
        <v>588</v>
      </c>
      <c r="D162" s="153">
        <f>D163</f>
        <v>2822</v>
      </c>
      <c r="E162" s="153">
        <f t="shared" ref="E162:F162" si="435">E163</f>
        <v>0</v>
      </c>
      <c r="F162" s="183">
        <f t="shared" si="435"/>
        <v>2822</v>
      </c>
      <c r="G162" s="153">
        <f t="shared" ref="G162:J162" si="436">G163</f>
        <v>2822</v>
      </c>
      <c r="H162" s="153">
        <f t="shared" ref="H162" si="437">H163</f>
        <v>0</v>
      </c>
      <c r="I162" s="183">
        <f t="shared" ref="I162" si="438">I163</f>
        <v>2822</v>
      </c>
      <c r="J162" s="153">
        <f t="shared" si="436"/>
        <v>2822</v>
      </c>
      <c r="K162" s="153">
        <f t="shared" ref="K162" si="439">K163</f>
        <v>0</v>
      </c>
      <c r="L162" s="183">
        <f t="shared" ref="L162" si="440">L163</f>
        <v>2822</v>
      </c>
    </row>
    <row r="163" spans="1:12" ht="31.5" outlineLevel="7" x14ac:dyDescent="0.2">
      <c r="A163" s="179" t="s">
        <v>587</v>
      </c>
      <c r="B163" s="179" t="s">
        <v>51</v>
      </c>
      <c r="C163" s="294" t="s">
        <v>52</v>
      </c>
      <c r="D163" s="108">
        <v>2822</v>
      </c>
      <c r="E163" s="108"/>
      <c r="F163" s="3">
        <f>SUM(D163:E163)</f>
        <v>2822</v>
      </c>
      <c r="G163" s="145">
        <v>2822</v>
      </c>
      <c r="H163" s="108"/>
      <c r="I163" s="3">
        <f>SUM(G163:H163)</f>
        <v>2822</v>
      </c>
      <c r="J163" s="145">
        <v>2822</v>
      </c>
      <c r="K163" s="108"/>
      <c r="L163" s="3">
        <f>SUM(J163:K163)</f>
        <v>2822</v>
      </c>
    </row>
    <row r="164" spans="1:12" ht="47.25" outlineLevel="7" x14ac:dyDescent="0.2">
      <c r="A164" s="198" t="s">
        <v>590</v>
      </c>
      <c r="B164" s="178"/>
      <c r="C164" s="177" t="s">
        <v>589</v>
      </c>
      <c r="D164" s="143">
        <f>D165</f>
        <v>444</v>
      </c>
      <c r="E164" s="143">
        <f t="shared" ref="E164:F164" si="441">E165</f>
        <v>0</v>
      </c>
      <c r="F164" s="180">
        <f t="shared" si="441"/>
        <v>444</v>
      </c>
      <c r="G164" s="143">
        <f t="shared" ref="G164:J164" si="442">G165</f>
        <v>0</v>
      </c>
      <c r="H164" s="143">
        <f t="shared" ref="H164" si="443">H165</f>
        <v>0</v>
      </c>
      <c r="I164" s="180"/>
      <c r="J164" s="143">
        <f t="shared" si="442"/>
        <v>0</v>
      </c>
      <c r="K164" s="143">
        <f t="shared" ref="K164" si="444">K165</f>
        <v>0</v>
      </c>
      <c r="L164" s="180"/>
    </row>
    <row r="165" spans="1:12" ht="31.5" outlineLevel="7" x14ac:dyDescent="0.2">
      <c r="A165" s="175" t="s">
        <v>590</v>
      </c>
      <c r="B165" s="175" t="s">
        <v>51</v>
      </c>
      <c r="C165" s="296" t="s">
        <v>52</v>
      </c>
      <c r="D165" s="108">
        <v>444</v>
      </c>
      <c r="E165" s="108"/>
      <c r="F165" s="3">
        <f>SUM(D165:E165)</f>
        <v>444</v>
      </c>
      <c r="G165" s="145"/>
      <c r="H165" s="108"/>
      <c r="I165" s="3"/>
      <c r="J165" s="145"/>
      <c r="K165" s="108"/>
      <c r="L165" s="3"/>
    </row>
    <row r="166" spans="1:12" ht="47.25" outlineLevel="7" x14ac:dyDescent="0.2">
      <c r="A166" s="198" t="s">
        <v>590</v>
      </c>
      <c r="B166" s="178"/>
      <c r="C166" s="177" t="s">
        <v>591</v>
      </c>
      <c r="D166" s="143">
        <f>D167</f>
        <v>43950</v>
      </c>
      <c r="E166" s="143">
        <f t="shared" ref="E166:F166" si="445">E167</f>
        <v>0</v>
      </c>
      <c r="F166" s="180">
        <f t="shared" si="445"/>
        <v>43950</v>
      </c>
      <c r="G166" s="143">
        <f t="shared" ref="G166:J166" si="446">G167</f>
        <v>0</v>
      </c>
      <c r="H166" s="143">
        <f t="shared" ref="H166" si="447">H167</f>
        <v>0</v>
      </c>
      <c r="I166" s="180"/>
      <c r="J166" s="143">
        <f t="shared" si="446"/>
        <v>0</v>
      </c>
      <c r="K166" s="143">
        <f t="shared" ref="K166" si="448">K167</f>
        <v>0</v>
      </c>
      <c r="L166" s="180"/>
    </row>
    <row r="167" spans="1:12" ht="31.5" outlineLevel="7" x14ac:dyDescent="0.2">
      <c r="A167" s="175" t="s">
        <v>590</v>
      </c>
      <c r="B167" s="175" t="s">
        <v>51</v>
      </c>
      <c r="C167" s="296" t="s">
        <v>52</v>
      </c>
      <c r="D167" s="108">
        <v>43950</v>
      </c>
      <c r="E167" s="108"/>
      <c r="F167" s="3">
        <f>SUM(D167:E167)</f>
        <v>43950</v>
      </c>
      <c r="G167" s="145"/>
      <c r="H167" s="108"/>
      <c r="I167" s="3"/>
      <c r="J167" s="145"/>
      <c r="K167" s="108"/>
      <c r="L167" s="3"/>
    </row>
    <row r="168" spans="1:12" ht="29.25" customHeight="1" outlineLevel="7" x14ac:dyDescent="0.2">
      <c r="A168" s="178" t="s">
        <v>98</v>
      </c>
      <c r="B168" s="178"/>
      <c r="C168" s="2" t="s">
        <v>361</v>
      </c>
      <c r="D168" s="143">
        <f>D169</f>
        <v>765</v>
      </c>
      <c r="E168" s="143">
        <f t="shared" ref="E168:F168" si="449">E169</f>
        <v>0</v>
      </c>
      <c r="F168" s="180">
        <f t="shared" si="449"/>
        <v>765</v>
      </c>
      <c r="G168" s="143">
        <f t="shared" ref="G168:J168" si="450">G169</f>
        <v>765</v>
      </c>
      <c r="H168" s="143">
        <f t="shared" ref="H168" si="451">H169</f>
        <v>0</v>
      </c>
      <c r="I168" s="180">
        <f t="shared" ref="I168" si="452">I169</f>
        <v>765</v>
      </c>
      <c r="J168" s="143">
        <f t="shared" si="450"/>
        <v>765</v>
      </c>
      <c r="K168" s="143">
        <f t="shared" ref="K168" si="453">K169</f>
        <v>0</v>
      </c>
      <c r="L168" s="180">
        <f t="shared" ref="L168" si="454">L169</f>
        <v>765</v>
      </c>
    </row>
    <row r="169" spans="1:12" ht="47.25" outlineLevel="3" x14ac:dyDescent="0.2">
      <c r="A169" s="179" t="s">
        <v>98</v>
      </c>
      <c r="B169" s="179" t="s">
        <v>4</v>
      </c>
      <c r="C169" s="294" t="s">
        <v>5</v>
      </c>
      <c r="D169" s="108">
        <v>765</v>
      </c>
      <c r="E169" s="108"/>
      <c r="F169" s="3">
        <f>SUM(D169:E169)</f>
        <v>765</v>
      </c>
      <c r="G169" s="145">
        <v>765</v>
      </c>
      <c r="H169" s="108"/>
      <c r="I169" s="3">
        <f>SUM(G169:H169)</f>
        <v>765</v>
      </c>
      <c r="J169" s="145">
        <v>765</v>
      </c>
      <c r="K169" s="108"/>
      <c r="L169" s="3">
        <f>SUM(J169:K169)</f>
        <v>765</v>
      </c>
    </row>
    <row r="170" spans="1:12" ht="31.5" customHeight="1" outlineLevel="4" x14ac:dyDescent="0.2">
      <c r="A170" s="178" t="s">
        <v>98</v>
      </c>
      <c r="B170" s="178"/>
      <c r="C170" s="2" t="s">
        <v>584</v>
      </c>
      <c r="D170" s="143">
        <f>D171</f>
        <v>352.8</v>
      </c>
      <c r="E170" s="143">
        <f t="shared" ref="E170:F170" si="455">E171</f>
        <v>0</v>
      </c>
      <c r="F170" s="180">
        <f t="shared" si="455"/>
        <v>352.8</v>
      </c>
      <c r="G170" s="143">
        <f t="shared" ref="G170:J170" si="456">G171</f>
        <v>352.8</v>
      </c>
      <c r="H170" s="143">
        <f t="shared" ref="H170" si="457">H171</f>
        <v>0</v>
      </c>
      <c r="I170" s="180">
        <f t="shared" ref="I170" si="458">I171</f>
        <v>352.8</v>
      </c>
      <c r="J170" s="143">
        <f t="shared" si="456"/>
        <v>352.8</v>
      </c>
      <c r="K170" s="143">
        <f t="shared" ref="K170" si="459">K171</f>
        <v>0</v>
      </c>
      <c r="L170" s="180">
        <f t="shared" ref="L170" si="460">L171</f>
        <v>352.8</v>
      </c>
    </row>
    <row r="171" spans="1:12" ht="47.25" outlineLevel="5" x14ac:dyDescent="0.2">
      <c r="A171" s="179" t="s">
        <v>98</v>
      </c>
      <c r="B171" s="179" t="s">
        <v>4</v>
      </c>
      <c r="C171" s="294" t="s">
        <v>5</v>
      </c>
      <c r="D171" s="108">
        <v>352.8</v>
      </c>
      <c r="E171" s="108"/>
      <c r="F171" s="3">
        <f>SUM(D171:E171)</f>
        <v>352.8</v>
      </c>
      <c r="G171" s="145">
        <v>352.8</v>
      </c>
      <c r="H171" s="108"/>
      <c r="I171" s="3">
        <f>SUM(G171:H171)</f>
        <v>352.8</v>
      </c>
      <c r="J171" s="145">
        <v>352.8</v>
      </c>
      <c r="K171" s="108"/>
      <c r="L171" s="3">
        <f>SUM(J171:K171)</f>
        <v>352.8</v>
      </c>
    </row>
    <row r="172" spans="1:12" ht="31.5" outlineLevel="7" x14ac:dyDescent="0.2">
      <c r="A172" s="178" t="s">
        <v>282</v>
      </c>
      <c r="B172" s="178"/>
      <c r="C172" s="2" t="s">
        <v>283</v>
      </c>
      <c r="D172" s="153">
        <f t="shared" ref="D172:L172" si="461">D173</f>
        <v>121.5</v>
      </c>
      <c r="E172" s="153">
        <f t="shared" si="461"/>
        <v>0</v>
      </c>
      <c r="F172" s="183">
        <f t="shared" si="461"/>
        <v>121.5</v>
      </c>
      <c r="G172" s="153">
        <f t="shared" si="461"/>
        <v>121.5</v>
      </c>
      <c r="H172" s="153">
        <f t="shared" si="461"/>
        <v>0</v>
      </c>
      <c r="I172" s="183">
        <f t="shared" si="461"/>
        <v>121.5</v>
      </c>
      <c r="J172" s="153">
        <f t="shared" si="461"/>
        <v>121.5</v>
      </c>
      <c r="K172" s="153">
        <f t="shared" si="461"/>
        <v>0</v>
      </c>
      <c r="L172" s="183">
        <f t="shared" si="461"/>
        <v>121.5</v>
      </c>
    </row>
    <row r="173" spans="1:12" ht="31.5" outlineLevel="7" x14ac:dyDescent="0.2">
      <c r="A173" s="178" t="s">
        <v>284</v>
      </c>
      <c r="B173" s="178"/>
      <c r="C173" s="2" t="s">
        <v>285</v>
      </c>
      <c r="D173" s="153">
        <f>D174+D175</f>
        <v>121.5</v>
      </c>
      <c r="E173" s="153">
        <f t="shared" ref="E173:F173" si="462">E174+E175</f>
        <v>0</v>
      </c>
      <c r="F173" s="183">
        <f t="shared" si="462"/>
        <v>121.5</v>
      </c>
      <c r="G173" s="153">
        <f t="shared" ref="G173:J173" si="463">G174+G175</f>
        <v>121.5</v>
      </c>
      <c r="H173" s="153">
        <f t="shared" ref="H173" si="464">H174+H175</f>
        <v>0</v>
      </c>
      <c r="I173" s="183">
        <f t="shared" ref="I173" si="465">I174+I175</f>
        <v>121.5</v>
      </c>
      <c r="J173" s="153">
        <f t="shared" si="463"/>
        <v>121.5</v>
      </c>
      <c r="K173" s="153">
        <f t="shared" ref="K173" si="466">K174+K175</f>
        <v>0</v>
      </c>
      <c r="L173" s="183">
        <f t="shared" ref="L173" si="467">L174+L175</f>
        <v>121.5</v>
      </c>
    </row>
    <row r="174" spans="1:12" ht="31.5" outlineLevel="7" x14ac:dyDescent="0.2">
      <c r="A174" s="179" t="s">
        <v>284</v>
      </c>
      <c r="B174" s="179" t="s">
        <v>7</v>
      </c>
      <c r="C174" s="294" t="s">
        <v>8</v>
      </c>
      <c r="D174" s="108">
        <f>18+22.5+72</f>
        <v>112.5</v>
      </c>
      <c r="E174" s="172">
        <f>-72</f>
        <v>-72</v>
      </c>
      <c r="F174" s="3">
        <f t="shared" ref="F174:F175" si="468">SUM(D174:E174)</f>
        <v>40.5</v>
      </c>
      <c r="G174" s="108">
        <f t="shared" ref="G174:J174" si="469">18+22.5+72</f>
        <v>112.5</v>
      </c>
      <c r="H174" s="172">
        <f>-72</f>
        <v>-72</v>
      </c>
      <c r="I174" s="3">
        <f t="shared" ref="I174:I175" si="470">SUM(G174:H174)</f>
        <v>40.5</v>
      </c>
      <c r="J174" s="108">
        <f t="shared" si="469"/>
        <v>112.5</v>
      </c>
      <c r="K174" s="172">
        <f>-72</f>
        <v>-72</v>
      </c>
      <c r="L174" s="3">
        <f t="shared" ref="L174:L175" si="471">SUM(J174:K174)</f>
        <v>40.5</v>
      </c>
    </row>
    <row r="175" spans="1:12" ht="31.5" outlineLevel="5" x14ac:dyDescent="0.2">
      <c r="A175" s="179" t="s">
        <v>284</v>
      </c>
      <c r="B175" s="179" t="s">
        <v>51</v>
      </c>
      <c r="C175" s="294" t="s">
        <v>52</v>
      </c>
      <c r="D175" s="108">
        <v>9</v>
      </c>
      <c r="E175" s="172">
        <v>72</v>
      </c>
      <c r="F175" s="3">
        <f t="shared" si="468"/>
        <v>81</v>
      </c>
      <c r="G175" s="145">
        <v>9</v>
      </c>
      <c r="H175" s="172">
        <v>72</v>
      </c>
      <c r="I175" s="3">
        <f t="shared" si="470"/>
        <v>81</v>
      </c>
      <c r="J175" s="145">
        <v>9</v>
      </c>
      <c r="K175" s="172">
        <v>72</v>
      </c>
      <c r="L175" s="3">
        <f t="shared" si="471"/>
        <v>81</v>
      </c>
    </row>
    <row r="176" spans="1:12" ht="31.5" outlineLevel="7" x14ac:dyDescent="0.2">
      <c r="A176" s="178" t="s">
        <v>321</v>
      </c>
      <c r="B176" s="178"/>
      <c r="C176" s="2" t="s">
        <v>322</v>
      </c>
      <c r="D176" s="153">
        <f t="shared" ref="D176:L176" si="472">D177</f>
        <v>69.3</v>
      </c>
      <c r="E176" s="153">
        <f t="shared" si="472"/>
        <v>0</v>
      </c>
      <c r="F176" s="183">
        <f t="shared" si="472"/>
        <v>69.3</v>
      </c>
      <c r="G176" s="153">
        <f t="shared" si="472"/>
        <v>69.3</v>
      </c>
      <c r="H176" s="153">
        <f t="shared" si="472"/>
        <v>0</v>
      </c>
      <c r="I176" s="183">
        <f t="shared" si="472"/>
        <v>69.3</v>
      </c>
      <c r="J176" s="153">
        <f t="shared" si="472"/>
        <v>69.3</v>
      </c>
      <c r="K176" s="153">
        <f t="shared" si="472"/>
        <v>0</v>
      </c>
      <c r="L176" s="183">
        <f t="shared" si="472"/>
        <v>69.3</v>
      </c>
    </row>
    <row r="177" spans="1:12" outlineLevel="5" x14ac:dyDescent="0.2">
      <c r="A177" s="178" t="s">
        <v>323</v>
      </c>
      <c r="B177" s="178"/>
      <c r="C177" s="2" t="s">
        <v>324</v>
      </c>
      <c r="D177" s="153">
        <f>D178+D179</f>
        <v>69.3</v>
      </c>
      <c r="E177" s="153">
        <f t="shared" ref="E177:J177" si="473">E178+E179</f>
        <v>0</v>
      </c>
      <c r="F177" s="183">
        <f t="shared" si="473"/>
        <v>69.3</v>
      </c>
      <c r="G177" s="153">
        <f t="shared" si="473"/>
        <v>69.3</v>
      </c>
      <c r="H177" s="153">
        <f t="shared" ref="H177" si="474">H178+H179</f>
        <v>0</v>
      </c>
      <c r="I177" s="183">
        <f t="shared" ref="I177" si="475">I178+I179</f>
        <v>69.3</v>
      </c>
      <c r="J177" s="153">
        <f t="shared" si="473"/>
        <v>69.3</v>
      </c>
      <c r="K177" s="153">
        <f t="shared" ref="K177" si="476">K178+K179</f>
        <v>0</v>
      </c>
      <c r="L177" s="183">
        <f t="shared" ref="L177" si="477">L178+L179</f>
        <v>69.3</v>
      </c>
    </row>
    <row r="178" spans="1:12" ht="31.5" outlineLevel="7" x14ac:dyDescent="0.2">
      <c r="A178" s="179" t="s">
        <v>323</v>
      </c>
      <c r="B178" s="179" t="s">
        <v>7</v>
      </c>
      <c r="C178" s="294" t="s">
        <v>8</v>
      </c>
      <c r="D178" s="150">
        <v>69.3</v>
      </c>
      <c r="E178" s="172">
        <v>-54</v>
      </c>
      <c r="F178" s="3">
        <f>SUM(D178:E178)</f>
        <v>15.299999999999997</v>
      </c>
      <c r="G178" s="150">
        <v>69.3</v>
      </c>
      <c r="H178" s="172">
        <v>-54</v>
      </c>
      <c r="I178" s="3">
        <f>SUM(G178:H178)</f>
        <v>15.299999999999997</v>
      </c>
      <c r="J178" s="150">
        <v>69.3</v>
      </c>
      <c r="K178" s="172">
        <v>-54</v>
      </c>
      <c r="L178" s="3">
        <f>SUM(J178:K178)</f>
        <v>15.299999999999997</v>
      </c>
    </row>
    <row r="179" spans="1:12" ht="31.5" outlineLevel="7" x14ac:dyDescent="0.2">
      <c r="A179" s="179" t="s">
        <v>323</v>
      </c>
      <c r="B179" s="179" t="s">
        <v>51</v>
      </c>
      <c r="C179" s="294" t="s">
        <v>52</v>
      </c>
      <c r="D179" s="150"/>
      <c r="E179" s="172">
        <v>54</v>
      </c>
      <c r="F179" s="3">
        <f>SUM(D179:E179)</f>
        <v>54</v>
      </c>
      <c r="G179" s="150"/>
      <c r="H179" s="172">
        <v>54</v>
      </c>
      <c r="I179" s="3">
        <f>SUM(G179:H179)</f>
        <v>54</v>
      </c>
      <c r="J179" s="150"/>
      <c r="K179" s="172">
        <v>54</v>
      </c>
      <c r="L179" s="3">
        <f>SUM(J179:K179)</f>
        <v>54</v>
      </c>
    </row>
    <row r="180" spans="1:12" outlineLevel="5" x14ac:dyDescent="0.2">
      <c r="A180" s="178" t="s">
        <v>517</v>
      </c>
      <c r="B180" s="178"/>
      <c r="C180" s="293" t="s">
        <v>516</v>
      </c>
      <c r="D180" s="153">
        <f>D181</f>
        <v>839</v>
      </c>
      <c r="E180" s="153">
        <f t="shared" ref="E180:F181" si="478">E181</f>
        <v>0</v>
      </c>
      <c r="F180" s="183">
        <f t="shared" si="478"/>
        <v>839</v>
      </c>
      <c r="G180" s="153">
        <f t="shared" ref="G180:J181" si="479">G181</f>
        <v>839</v>
      </c>
      <c r="H180" s="153">
        <f t="shared" ref="H180:H181" si="480">H181</f>
        <v>0</v>
      </c>
      <c r="I180" s="183">
        <f t="shared" ref="I180:I181" si="481">I181</f>
        <v>839</v>
      </c>
      <c r="J180" s="153">
        <f t="shared" si="479"/>
        <v>839</v>
      </c>
      <c r="K180" s="153">
        <f t="shared" ref="K180:K181" si="482">K181</f>
        <v>0</v>
      </c>
      <c r="L180" s="183">
        <f t="shared" ref="L180:L181" si="483">L181</f>
        <v>839</v>
      </c>
    </row>
    <row r="181" spans="1:12" ht="31.5" outlineLevel="7" x14ac:dyDescent="0.2">
      <c r="A181" s="178" t="s">
        <v>512</v>
      </c>
      <c r="B181" s="178" t="s">
        <v>386</v>
      </c>
      <c r="C181" s="299" t="s">
        <v>540</v>
      </c>
      <c r="D181" s="153">
        <f>D182</f>
        <v>839</v>
      </c>
      <c r="E181" s="153">
        <f t="shared" si="478"/>
        <v>0</v>
      </c>
      <c r="F181" s="183">
        <f t="shared" si="478"/>
        <v>839</v>
      </c>
      <c r="G181" s="153">
        <f t="shared" si="479"/>
        <v>839</v>
      </c>
      <c r="H181" s="153">
        <f t="shared" si="480"/>
        <v>0</v>
      </c>
      <c r="I181" s="183">
        <f t="shared" si="481"/>
        <v>839</v>
      </c>
      <c r="J181" s="153">
        <f t="shared" si="479"/>
        <v>839</v>
      </c>
      <c r="K181" s="153">
        <f t="shared" si="482"/>
        <v>0</v>
      </c>
      <c r="L181" s="183">
        <f t="shared" si="483"/>
        <v>839</v>
      </c>
    </row>
    <row r="182" spans="1:12" ht="31.5" outlineLevel="5" x14ac:dyDescent="0.2">
      <c r="A182" s="179" t="s">
        <v>512</v>
      </c>
      <c r="B182" s="179" t="s">
        <v>51</v>
      </c>
      <c r="C182" s="295" t="s">
        <v>364</v>
      </c>
      <c r="D182" s="108">
        <v>839</v>
      </c>
      <c r="E182" s="108"/>
      <c r="F182" s="3">
        <f>SUM(D182:E182)</f>
        <v>839</v>
      </c>
      <c r="G182" s="108">
        <v>839</v>
      </c>
      <c r="H182" s="108"/>
      <c r="I182" s="3">
        <f>SUM(G182:H182)</f>
        <v>839</v>
      </c>
      <c r="J182" s="108">
        <v>839</v>
      </c>
      <c r="K182" s="108"/>
      <c r="L182" s="3">
        <f>SUM(J182:K182)</f>
        <v>839</v>
      </c>
    </row>
    <row r="183" spans="1:12" ht="47.25" outlineLevel="7" x14ac:dyDescent="0.2">
      <c r="A183" s="178" t="s">
        <v>40</v>
      </c>
      <c r="B183" s="178"/>
      <c r="C183" s="2" t="s">
        <v>41</v>
      </c>
      <c r="D183" s="153">
        <f t="shared" ref="D183:L184" si="484">D184</f>
        <v>342.5</v>
      </c>
      <c r="E183" s="153">
        <f t="shared" si="484"/>
        <v>0</v>
      </c>
      <c r="F183" s="183">
        <f t="shared" si="484"/>
        <v>342.5</v>
      </c>
      <c r="G183" s="153">
        <f t="shared" si="484"/>
        <v>342.5</v>
      </c>
      <c r="H183" s="153">
        <f t="shared" si="484"/>
        <v>0</v>
      </c>
      <c r="I183" s="183">
        <f t="shared" si="484"/>
        <v>342.5</v>
      </c>
      <c r="J183" s="153">
        <f t="shared" si="484"/>
        <v>342.5</v>
      </c>
      <c r="K183" s="153">
        <f t="shared" si="484"/>
        <v>0</v>
      </c>
      <c r="L183" s="183">
        <f t="shared" si="484"/>
        <v>342.5</v>
      </c>
    </row>
    <row r="184" spans="1:12" outlineLevel="5" x14ac:dyDescent="0.2">
      <c r="A184" s="178" t="s">
        <v>42</v>
      </c>
      <c r="B184" s="178"/>
      <c r="C184" s="2" t="s">
        <v>43</v>
      </c>
      <c r="D184" s="153">
        <f>D185</f>
        <v>342.5</v>
      </c>
      <c r="E184" s="153">
        <f t="shared" si="484"/>
        <v>0</v>
      </c>
      <c r="F184" s="183">
        <f t="shared" si="484"/>
        <v>342.5</v>
      </c>
      <c r="G184" s="153">
        <f t="shared" si="484"/>
        <v>342.5</v>
      </c>
      <c r="H184" s="153">
        <f t="shared" si="484"/>
        <v>0</v>
      </c>
      <c r="I184" s="183">
        <f t="shared" si="484"/>
        <v>342.5</v>
      </c>
      <c r="J184" s="153">
        <f t="shared" si="484"/>
        <v>342.5</v>
      </c>
      <c r="K184" s="153">
        <f t="shared" si="484"/>
        <v>0</v>
      </c>
      <c r="L184" s="183">
        <f t="shared" si="484"/>
        <v>342.5</v>
      </c>
    </row>
    <row r="185" spans="1:12" ht="31.5" outlineLevel="7" x14ac:dyDescent="0.2">
      <c r="A185" s="179" t="s">
        <v>42</v>
      </c>
      <c r="B185" s="179" t="s">
        <v>7</v>
      </c>
      <c r="C185" s="294" t="s">
        <v>8</v>
      </c>
      <c r="D185" s="108">
        <v>342.5</v>
      </c>
      <c r="E185" s="108"/>
      <c r="F185" s="3">
        <f>SUM(D185:E185)</f>
        <v>342.5</v>
      </c>
      <c r="G185" s="145">
        <v>342.5</v>
      </c>
      <c r="H185" s="108"/>
      <c r="I185" s="3">
        <f>SUM(G185:H185)</f>
        <v>342.5</v>
      </c>
      <c r="J185" s="145">
        <v>342.5</v>
      </c>
      <c r="K185" s="108"/>
      <c r="L185" s="3">
        <f>SUM(J185:K185)</f>
        <v>342.5</v>
      </c>
    </row>
    <row r="186" spans="1:12" ht="31.5" outlineLevel="5" x14ac:dyDescent="0.2">
      <c r="A186" s="178" t="s">
        <v>75</v>
      </c>
      <c r="B186" s="178"/>
      <c r="C186" s="2" t="s">
        <v>76</v>
      </c>
      <c r="D186" s="153">
        <f>D187+D190</f>
        <v>28403.800000000003</v>
      </c>
      <c r="E186" s="153">
        <f t="shared" ref="E186:F186" si="485">E187+E190</f>
        <v>0</v>
      </c>
      <c r="F186" s="183">
        <f t="shared" si="485"/>
        <v>28403.800000000003</v>
      </c>
      <c r="G186" s="153">
        <f>G187+G190</f>
        <v>29588.9</v>
      </c>
      <c r="H186" s="153">
        <f t="shared" ref="H186" si="486">H187+H190</f>
        <v>0</v>
      </c>
      <c r="I186" s="183">
        <f t="shared" ref="I186" si="487">I187+I190</f>
        <v>29588.9</v>
      </c>
      <c r="J186" s="153">
        <f>J187+J190</f>
        <v>30222</v>
      </c>
      <c r="K186" s="153">
        <f t="shared" ref="K186" si="488">K187+K190</f>
        <v>0</v>
      </c>
      <c r="L186" s="183">
        <f t="shared" ref="L186" si="489">L187+L190</f>
        <v>30222</v>
      </c>
    </row>
    <row r="187" spans="1:12" ht="33" customHeight="1" outlineLevel="7" x14ac:dyDescent="0.2">
      <c r="A187" s="178" t="s">
        <v>77</v>
      </c>
      <c r="B187" s="178"/>
      <c r="C187" s="2" t="s">
        <v>78</v>
      </c>
      <c r="D187" s="153">
        <f>D188</f>
        <v>2195.1999999999998</v>
      </c>
      <c r="E187" s="153">
        <f t="shared" ref="E187:F188" si="490">E188</f>
        <v>0</v>
      </c>
      <c r="F187" s="183">
        <f t="shared" si="490"/>
        <v>2195.1999999999998</v>
      </c>
      <c r="G187" s="153">
        <f>G188</f>
        <v>2195.1999999999998</v>
      </c>
      <c r="H187" s="153">
        <f t="shared" ref="H187:H188" si="491">H188</f>
        <v>0</v>
      </c>
      <c r="I187" s="183">
        <f t="shared" ref="I187:I188" si="492">I188</f>
        <v>2195.1999999999998</v>
      </c>
      <c r="J187" s="153">
        <f>J188</f>
        <v>2828.3</v>
      </c>
      <c r="K187" s="153">
        <f t="shared" ref="K187:K188" si="493">K188</f>
        <v>0</v>
      </c>
      <c r="L187" s="183">
        <f t="shared" ref="L187:L188" si="494">L188</f>
        <v>2828.3</v>
      </c>
    </row>
    <row r="188" spans="1:12" ht="33" customHeight="1" outlineLevel="5" x14ac:dyDescent="0.2">
      <c r="A188" s="178" t="s">
        <v>79</v>
      </c>
      <c r="B188" s="178"/>
      <c r="C188" s="2" t="s">
        <v>80</v>
      </c>
      <c r="D188" s="153">
        <f>D189</f>
        <v>2195.1999999999998</v>
      </c>
      <c r="E188" s="153">
        <f t="shared" si="490"/>
        <v>0</v>
      </c>
      <c r="F188" s="183">
        <f t="shared" si="490"/>
        <v>2195.1999999999998</v>
      </c>
      <c r="G188" s="153">
        <f t="shared" ref="G188:J188" si="495">G189</f>
        <v>2195.1999999999998</v>
      </c>
      <c r="H188" s="153">
        <f t="shared" si="491"/>
        <v>0</v>
      </c>
      <c r="I188" s="183">
        <f t="shared" si="492"/>
        <v>2195.1999999999998</v>
      </c>
      <c r="J188" s="153">
        <f t="shared" si="495"/>
        <v>2828.3</v>
      </c>
      <c r="K188" s="153">
        <f t="shared" si="493"/>
        <v>0</v>
      </c>
      <c r="L188" s="183">
        <f t="shared" si="494"/>
        <v>2828.3</v>
      </c>
    </row>
    <row r="189" spans="1:12" ht="31.5" outlineLevel="7" x14ac:dyDescent="0.2">
      <c r="A189" s="179" t="s">
        <v>79</v>
      </c>
      <c r="B189" s="179" t="s">
        <v>7</v>
      </c>
      <c r="C189" s="294" t="s">
        <v>8</v>
      </c>
      <c r="D189" s="108">
        <v>2195.1999999999998</v>
      </c>
      <c r="E189" s="108"/>
      <c r="F189" s="3">
        <f>SUM(D189:E189)</f>
        <v>2195.1999999999998</v>
      </c>
      <c r="G189" s="145">
        <v>2195.1999999999998</v>
      </c>
      <c r="H189" s="108"/>
      <c r="I189" s="3">
        <f>SUM(G189:H189)</f>
        <v>2195.1999999999998</v>
      </c>
      <c r="J189" s="145">
        <v>2828.3</v>
      </c>
      <c r="K189" s="108"/>
      <c r="L189" s="3">
        <f>SUM(J189:K189)</f>
        <v>2828.3</v>
      </c>
    </row>
    <row r="190" spans="1:12" ht="31.5" outlineLevel="5" x14ac:dyDescent="0.2">
      <c r="A190" s="178" t="s">
        <v>86</v>
      </c>
      <c r="B190" s="178"/>
      <c r="C190" s="2" t="s">
        <v>87</v>
      </c>
      <c r="D190" s="153">
        <f>D191+D196+D198+D194</f>
        <v>26208.600000000002</v>
      </c>
      <c r="E190" s="153">
        <f t="shared" ref="E190:F190" si="496">E191+E196+E198+E194</f>
        <v>0</v>
      </c>
      <c r="F190" s="183">
        <f t="shared" si="496"/>
        <v>26208.600000000002</v>
      </c>
      <c r="G190" s="153">
        <f t="shared" ref="G190:J190" si="497">G191+G196+G198+G194</f>
        <v>27393.7</v>
      </c>
      <c r="H190" s="153">
        <f t="shared" ref="H190" si="498">H191+H196+H198+H194</f>
        <v>0</v>
      </c>
      <c r="I190" s="183">
        <f t="shared" ref="I190" si="499">I191+I196+I198+I194</f>
        <v>27393.7</v>
      </c>
      <c r="J190" s="153">
        <f t="shared" si="497"/>
        <v>27393.7</v>
      </c>
      <c r="K190" s="153">
        <f t="shared" ref="K190" si="500">K191+K196+K198+K194</f>
        <v>0</v>
      </c>
      <c r="L190" s="183">
        <f t="shared" ref="L190" si="501">L191+L196+L198+L194</f>
        <v>27393.7</v>
      </c>
    </row>
    <row r="191" spans="1:12" ht="31.5" outlineLevel="7" x14ac:dyDescent="0.2">
      <c r="A191" s="178" t="s">
        <v>88</v>
      </c>
      <c r="B191" s="178"/>
      <c r="C191" s="2" t="s">
        <v>89</v>
      </c>
      <c r="D191" s="153">
        <f>D192+D193</f>
        <v>19540.600000000002</v>
      </c>
      <c r="E191" s="153">
        <f t="shared" ref="E191:F191" si="502">E192+E193</f>
        <v>0</v>
      </c>
      <c r="F191" s="183">
        <f t="shared" si="502"/>
        <v>19540.600000000002</v>
      </c>
      <c r="G191" s="153">
        <f t="shared" ref="G191:J191" si="503">G192+G193</f>
        <v>19540.600000000002</v>
      </c>
      <c r="H191" s="153">
        <f t="shared" ref="H191" si="504">H192+H193</f>
        <v>0</v>
      </c>
      <c r="I191" s="183">
        <f t="shared" ref="I191" si="505">I192+I193</f>
        <v>19540.600000000002</v>
      </c>
      <c r="J191" s="153">
        <f t="shared" si="503"/>
        <v>19540.600000000002</v>
      </c>
      <c r="K191" s="153">
        <f t="shared" ref="K191" si="506">K192+K193</f>
        <v>0</v>
      </c>
      <c r="L191" s="183">
        <f t="shared" ref="L191" si="507">L192+L193</f>
        <v>19540.600000000002</v>
      </c>
    </row>
    <row r="192" spans="1:12" ht="31.5" outlineLevel="7" x14ac:dyDescent="0.2">
      <c r="A192" s="179" t="s">
        <v>88</v>
      </c>
      <c r="B192" s="179" t="s">
        <v>7</v>
      </c>
      <c r="C192" s="294" t="s">
        <v>8</v>
      </c>
      <c r="D192" s="108">
        <v>226.9</v>
      </c>
      <c r="E192" s="108"/>
      <c r="F192" s="3">
        <f t="shared" ref="F192:F193" si="508">SUM(D192:E192)</f>
        <v>226.9</v>
      </c>
      <c r="G192" s="145">
        <v>226.9</v>
      </c>
      <c r="H192" s="108"/>
      <c r="I192" s="3">
        <f t="shared" ref="I192:I193" si="509">SUM(G192:H192)</f>
        <v>226.9</v>
      </c>
      <c r="J192" s="145">
        <v>226.9</v>
      </c>
      <c r="K192" s="108"/>
      <c r="L192" s="3">
        <f t="shared" ref="L192:L193" si="510">SUM(J192:K192)</f>
        <v>226.9</v>
      </c>
    </row>
    <row r="193" spans="1:12" ht="31.5" outlineLevel="7" x14ac:dyDescent="0.2">
      <c r="A193" s="179" t="s">
        <v>88</v>
      </c>
      <c r="B193" s="179" t="s">
        <v>51</v>
      </c>
      <c r="C193" s="294" t="s">
        <v>52</v>
      </c>
      <c r="D193" s="108">
        <v>19313.7</v>
      </c>
      <c r="E193" s="108"/>
      <c r="F193" s="3">
        <f t="shared" si="508"/>
        <v>19313.7</v>
      </c>
      <c r="G193" s="145">
        <v>19313.7</v>
      </c>
      <c r="H193" s="108"/>
      <c r="I193" s="3">
        <f t="shared" si="509"/>
        <v>19313.7</v>
      </c>
      <c r="J193" s="145">
        <v>19313.7</v>
      </c>
      <c r="K193" s="108"/>
      <c r="L193" s="3">
        <f t="shared" si="510"/>
        <v>19313.7</v>
      </c>
    </row>
    <row r="194" spans="1:12" outlineLevel="4" x14ac:dyDescent="0.2">
      <c r="A194" s="197" t="s">
        <v>515</v>
      </c>
      <c r="B194" s="178"/>
      <c r="C194" s="299" t="s">
        <v>514</v>
      </c>
      <c r="D194" s="143">
        <f>D195</f>
        <v>4385</v>
      </c>
      <c r="E194" s="143">
        <f t="shared" ref="E194:F194" si="511">E195</f>
        <v>0</v>
      </c>
      <c r="F194" s="180">
        <f t="shared" si="511"/>
        <v>4385</v>
      </c>
      <c r="G194" s="143">
        <f t="shared" ref="G194:J194" si="512">G195</f>
        <v>3870</v>
      </c>
      <c r="H194" s="143">
        <f t="shared" ref="H194" si="513">H195</f>
        <v>0</v>
      </c>
      <c r="I194" s="180">
        <f t="shared" ref="I194" si="514">I195</f>
        <v>3870</v>
      </c>
      <c r="J194" s="143">
        <f t="shared" si="512"/>
        <v>3870</v>
      </c>
      <c r="K194" s="143">
        <f t="shared" ref="K194" si="515">K195</f>
        <v>0</v>
      </c>
      <c r="L194" s="180">
        <f t="shared" ref="L194" si="516">L195</f>
        <v>3870</v>
      </c>
    </row>
    <row r="195" spans="1:12" ht="31.5" outlineLevel="5" x14ac:dyDescent="0.2">
      <c r="A195" s="280" t="s">
        <v>515</v>
      </c>
      <c r="B195" s="175" t="s">
        <v>51</v>
      </c>
      <c r="C195" s="296" t="s">
        <v>52</v>
      </c>
      <c r="D195" s="108">
        <v>4385</v>
      </c>
      <c r="E195" s="108"/>
      <c r="F195" s="3">
        <f>SUM(D195:E195)</f>
        <v>4385</v>
      </c>
      <c r="G195" s="108">
        <v>3870</v>
      </c>
      <c r="H195" s="108"/>
      <c r="I195" s="3">
        <f>SUM(G195:H195)</f>
        <v>3870</v>
      </c>
      <c r="J195" s="108">
        <v>3870</v>
      </c>
      <c r="K195" s="108"/>
      <c r="L195" s="3">
        <f>SUM(J195:K195)</f>
        <v>3870</v>
      </c>
    </row>
    <row r="196" spans="1:12" outlineLevel="7" x14ac:dyDescent="0.2">
      <c r="A196" s="178" t="s">
        <v>116</v>
      </c>
      <c r="B196" s="178"/>
      <c r="C196" s="2" t="s">
        <v>117</v>
      </c>
      <c r="D196" s="153">
        <f>D197</f>
        <v>1300</v>
      </c>
      <c r="E196" s="153">
        <f t="shared" ref="E196:F196" si="517">E197</f>
        <v>0</v>
      </c>
      <c r="F196" s="183">
        <f t="shared" si="517"/>
        <v>1300</v>
      </c>
      <c r="G196" s="153">
        <f t="shared" ref="G196:J196" si="518">G197</f>
        <v>1000</v>
      </c>
      <c r="H196" s="153">
        <f t="shared" ref="H196" si="519">H197</f>
        <v>0</v>
      </c>
      <c r="I196" s="183">
        <f t="shared" ref="I196" si="520">I197</f>
        <v>1000</v>
      </c>
      <c r="J196" s="153">
        <f t="shared" si="518"/>
        <v>1000</v>
      </c>
      <c r="K196" s="153">
        <f t="shared" ref="K196" si="521">K197</f>
        <v>0</v>
      </c>
      <c r="L196" s="183">
        <f t="shared" ref="L196" si="522">L197</f>
        <v>1000</v>
      </c>
    </row>
    <row r="197" spans="1:12" ht="31.5" outlineLevel="7" x14ac:dyDescent="0.2">
      <c r="A197" s="179" t="s">
        <v>116</v>
      </c>
      <c r="B197" s="179" t="s">
        <v>7</v>
      </c>
      <c r="C197" s="294" t="s">
        <v>8</v>
      </c>
      <c r="D197" s="108">
        <v>1300</v>
      </c>
      <c r="E197" s="108"/>
      <c r="F197" s="3">
        <f>SUM(D197:E197)</f>
        <v>1300</v>
      </c>
      <c r="G197" s="145">
        <v>1000</v>
      </c>
      <c r="H197" s="108"/>
      <c r="I197" s="3">
        <f>SUM(G197:H197)</f>
        <v>1000</v>
      </c>
      <c r="J197" s="145">
        <v>1000</v>
      </c>
      <c r="K197" s="108"/>
      <c r="L197" s="3">
        <f>SUM(J197:K197)</f>
        <v>1000</v>
      </c>
    </row>
    <row r="198" spans="1:12" ht="19.5" customHeight="1" outlineLevel="5" x14ac:dyDescent="0.2">
      <c r="A198" s="178" t="s">
        <v>90</v>
      </c>
      <c r="B198" s="178"/>
      <c r="C198" s="2" t="s">
        <v>91</v>
      </c>
      <c r="D198" s="153">
        <f>D199</f>
        <v>983</v>
      </c>
      <c r="E198" s="153">
        <f t="shared" ref="E198:F198" si="523">E199</f>
        <v>0</v>
      </c>
      <c r="F198" s="183">
        <f t="shared" si="523"/>
        <v>983</v>
      </c>
      <c r="G198" s="153">
        <f t="shared" ref="G198:J198" si="524">G199</f>
        <v>2983.1</v>
      </c>
      <c r="H198" s="153">
        <f t="shared" ref="H198" si="525">H199</f>
        <v>0</v>
      </c>
      <c r="I198" s="183">
        <f t="shared" ref="I198" si="526">I199</f>
        <v>2983.1</v>
      </c>
      <c r="J198" s="153">
        <f t="shared" si="524"/>
        <v>2983.1</v>
      </c>
      <c r="K198" s="153">
        <f t="shared" ref="K198" si="527">K199</f>
        <v>0</v>
      </c>
      <c r="L198" s="183">
        <f t="shared" ref="L198" si="528">L199</f>
        <v>2983.1</v>
      </c>
    </row>
    <row r="199" spans="1:12" ht="31.5" outlineLevel="7" x14ac:dyDescent="0.2">
      <c r="A199" s="179" t="s">
        <v>90</v>
      </c>
      <c r="B199" s="179" t="s">
        <v>51</v>
      </c>
      <c r="C199" s="294" t="s">
        <v>52</v>
      </c>
      <c r="D199" s="108">
        <v>983</v>
      </c>
      <c r="E199" s="108"/>
      <c r="F199" s="3">
        <f>SUM(D199:E199)</f>
        <v>983</v>
      </c>
      <c r="G199" s="108">
        <v>2983.1</v>
      </c>
      <c r="H199" s="108"/>
      <c r="I199" s="3">
        <f>SUM(G199:H199)</f>
        <v>2983.1</v>
      </c>
      <c r="J199" s="108">
        <v>2983.1</v>
      </c>
      <c r="K199" s="108"/>
      <c r="L199" s="3">
        <f>SUM(J199:K199)</f>
        <v>2983.1</v>
      </c>
    </row>
    <row r="200" spans="1:12" ht="31.5" outlineLevel="7" x14ac:dyDescent="0.2">
      <c r="A200" s="178" t="s">
        <v>118</v>
      </c>
      <c r="B200" s="178"/>
      <c r="C200" s="2" t="s">
        <v>119</v>
      </c>
      <c r="D200" s="153">
        <f>D201+D208</f>
        <v>940</v>
      </c>
      <c r="E200" s="153">
        <f t="shared" ref="E200:F200" si="529">E201+E208</f>
        <v>0</v>
      </c>
      <c r="F200" s="183">
        <f t="shared" si="529"/>
        <v>940</v>
      </c>
      <c r="G200" s="153">
        <f t="shared" ref="G200:J200" si="530">G201+G208</f>
        <v>940</v>
      </c>
      <c r="H200" s="153">
        <f t="shared" ref="H200" si="531">H201+H208</f>
        <v>0</v>
      </c>
      <c r="I200" s="183">
        <f t="shared" ref="I200" si="532">I201+I208</f>
        <v>940</v>
      </c>
      <c r="J200" s="153">
        <f t="shared" si="530"/>
        <v>940</v>
      </c>
      <c r="K200" s="153">
        <f t="shared" ref="K200" si="533">K201+K208</f>
        <v>0</v>
      </c>
      <c r="L200" s="183">
        <f t="shared" ref="L200" si="534">L201+L208</f>
        <v>940</v>
      </c>
    </row>
    <row r="201" spans="1:12" outlineLevel="5" x14ac:dyDescent="0.2">
      <c r="A201" s="178" t="s">
        <v>120</v>
      </c>
      <c r="B201" s="178"/>
      <c r="C201" s="2" t="s">
        <v>121</v>
      </c>
      <c r="D201" s="153">
        <f>D202+D204+D206</f>
        <v>920</v>
      </c>
      <c r="E201" s="153">
        <f t="shared" ref="E201:F201" si="535">E202+E204+E206</f>
        <v>0</v>
      </c>
      <c r="F201" s="183">
        <f t="shared" si="535"/>
        <v>920</v>
      </c>
      <c r="G201" s="153">
        <f t="shared" ref="G201:J201" si="536">G202+G204+G206</f>
        <v>920</v>
      </c>
      <c r="H201" s="153">
        <f t="shared" ref="H201" si="537">H202+H204+H206</f>
        <v>0</v>
      </c>
      <c r="I201" s="183">
        <f t="shared" ref="I201" si="538">I202+I204+I206</f>
        <v>920</v>
      </c>
      <c r="J201" s="153">
        <f t="shared" si="536"/>
        <v>920</v>
      </c>
      <c r="K201" s="153">
        <f t="shared" ref="K201" si="539">K202+K204+K206</f>
        <v>0</v>
      </c>
      <c r="L201" s="183">
        <f t="shared" ref="L201" si="540">L202+L204+L206</f>
        <v>920</v>
      </c>
    </row>
    <row r="202" spans="1:12" outlineLevel="7" x14ac:dyDescent="0.2">
      <c r="A202" s="178" t="s">
        <v>122</v>
      </c>
      <c r="B202" s="178"/>
      <c r="C202" s="2" t="s">
        <v>123</v>
      </c>
      <c r="D202" s="153">
        <f>D203</f>
        <v>600</v>
      </c>
      <c r="E202" s="153">
        <f t="shared" ref="E202:F202" si="541">E203</f>
        <v>0</v>
      </c>
      <c r="F202" s="183">
        <f t="shared" si="541"/>
        <v>600</v>
      </c>
      <c r="G202" s="153">
        <f t="shared" ref="G202:J202" si="542">G203</f>
        <v>600</v>
      </c>
      <c r="H202" s="153">
        <f t="shared" ref="H202" si="543">H203</f>
        <v>0</v>
      </c>
      <c r="I202" s="183">
        <f t="shared" ref="I202" si="544">I203</f>
        <v>600</v>
      </c>
      <c r="J202" s="153">
        <f t="shared" si="542"/>
        <v>600</v>
      </c>
      <c r="K202" s="153">
        <f t="shared" ref="K202" si="545">K203</f>
        <v>0</v>
      </c>
      <c r="L202" s="183">
        <f t="shared" ref="L202" si="546">L203</f>
        <v>600</v>
      </c>
    </row>
    <row r="203" spans="1:12" ht="31.5" outlineLevel="5" x14ac:dyDescent="0.2">
      <c r="A203" s="179" t="s">
        <v>122</v>
      </c>
      <c r="B203" s="179" t="s">
        <v>7</v>
      </c>
      <c r="C203" s="294" t="s">
        <v>8</v>
      </c>
      <c r="D203" s="108">
        <v>600</v>
      </c>
      <c r="E203" s="108"/>
      <c r="F203" s="3">
        <f>SUM(D203:E203)</f>
        <v>600</v>
      </c>
      <c r="G203" s="145">
        <v>600</v>
      </c>
      <c r="H203" s="108"/>
      <c r="I203" s="3">
        <f>SUM(G203:H203)</f>
        <v>600</v>
      </c>
      <c r="J203" s="145">
        <v>600</v>
      </c>
      <c r="K203" s="108"/>
      <c r="L203" s="3">
        <f>SUM(J203:K203)</f>
        <v>600</v>
      </c>
    </row>
    <row r="204" spans="1:12" ht="31.5" outlineLevel="7" x14ac:dyDescent="0.2">
      <c r="A204" s="178" t="s">
        <v>181</v>
      </c>
      <c r="B204" s="178"/>
      <c r="C204" s="2" t="s">
        <v>182</v>
      </c>
      <c r="D204" s="153">
        <f>D205</f>
        <v>150</v>
      </c>
      <c r="E204" s="153">
        <f t="shared" ref="E204:F204" si="547">E205</f>
        <v>0</v>
      </c>
      <c r="F204" s="183">
        <f t="shared" si="547"/>
        <v>150</v>
      </c>
      <c r="G204" s="153">
        <f t="shared" ref="G204:J204" si="548">G205</f>
        <v>150</v>
      </c>
      <c r="H204" s="153">
        <f t="shared" ref="H204" si="549">H205</f>
        <v>0</v>
      </c>
      <c r="I204" s="183">
        <f t="shared" ref="I204" si="550">I205</f>
        <v>150</v>
      </c>
      <c r="J204" s="153">
        <f t="shared" si="548"/>
        <v>150</v>
      </c>
      <c r="K204" s="153">
        <f t="shared" ref="K204" si="551">K205</f>
        <v>0</v>
      </c>
      <c r="L204" s="183">
        <f t="shared" ref="L204" si="552">L205</f>
        <v>150</v>
      </c>
    </row>
    <row r="205" spans="1:12" ht="31.5" outlineLevel="5" x14ac:dyDescent="0.2">
      <c r="A205" s="179" t="s">
        <v>181</v>
      </c>
      <c r="B205" s="179" t="s">
        <v>7</v>
      </c>
      <c r="C205" s="294" t="s">
        <v>8</v>
      </c>
      <c r="D205" s="108">
        <v>150</v>
      </c>
      <c r="E205" s="108"/>
      <c r="F205" s="3">
        <f>SUM(D205:E205)</f>
        <v>150</v>
      </c>
      <c r="G205" s="108">
        <v>150</v>
      </c>
      <c r="H205" s="108"/>
      <c r="I205" s="3">
        <f>SUM(G205:H205)</f>
        <v>150</v>
      </c>
      <c r="J205" s="108">
        <v>150</v>
      </c>
      <c r="K205" s="108"/>
      <c r="L205" s="3">
        <f>SUM(J205:K205)</f>
        <v>150</v>
      </c>
    </row>
    <row r="206" spans="1:12" outlineLevel="7" x14ac:dyDescent="0.2">
      <c r="A206" s="178" t="s">
        <v>183</v>
      </c>
      <c r="B206" s="178"/>
      <c r="C206" s="2" t="s">
        <v>184</v>
      </c>
      <c r="D206" s="153">
        <f>D207</f>
        <v>170</v>
      </c>
      <c r="E206" s="153">
        <f t="shared" ref="E206:F206" si="553">E207</f>
        <v>0</v>
      </c>
      <c r="F206" s="183">
        <f t="shared" si="553"/>
        <v>170</v>
      </c>
      <c r="G206" s="153">
        <f t="shared" ref="G206:J206" si="554">G207</f>
        <v>170</v>
      </c>
      <c r="H206" s="153">
        <f t="shared" ref="H206" si="555">H207</f>
        <v>0</v>
      </c>
      <c r="I206" s="183">
        <f t="shared" ref="I206" si="556">I207</f>
        <v>170</v>
      </c>
      <c r="J206" s="153">
        <f t="shared" si="554"/>
        <v>170</v>
      </c>
      <c r="K206" s="153">
        <f t="shared" ref="K206" si="557">K207</f>
        <v>0</v>
      </c>
      <c r="L206" s="183">
        <f t="shared" ref="L206" si="558">L207</f>
        <v>170</v>
      </c>
    </row>
    <row r="207" spans="1:12" ht="30.75" customHeight="1" outlineLevel="5" x14ac:dyDescent="0.2">
      <c r="A207" s="179" t="s">
        <v>183</v>
      </c>
      <c r="B207" s="179" t="s">
        <v>7</v>
      </c>
      <c r="C207" s="294" t="s">
        <v>8</v>
      </c>
      <c r="D207" s="108">
        <v>170</v>
      </c>
      <c r="E207" s="108"/>
      <c r="F207" s="3">
        <f>SUM(D207:E207)</f>
        <v>170</v>
      </c>
      <c r="G207" s="145">
        <v>170</v>
      </c>
      <c r="H207" s="108"/>
      <c r="I207" s="3">
        <f>SUM(G207:H207)</f>
        <v>170</v>
      </c>
      <c r="J207" s="145">
        <v>170</v>
      </c>
      <c r="K207" s="108"/>
      <c r="L207" s="3">
        <f>SUM(J207:K207)</f>
        <v>170</v>
      </c>
    </row>
    <row r="208" spans="1:12" ht="31.5" outlineLevel="7" x14ac:dyDescent="0.2">
      <c r="A208" s="178" t="s">
        <v>185</v>
      </c>
      <c r="B208" s="178"/>
      <c r="C208" s="2" t="s">
        <v>186</v>
      </c>
      <c r="D208" s="153">
        <f t="shared" ref="D208:L209" si="559">D209</f>
        <v>20</v>
      </c>
      <c r="E208" s="153">
        <f t="shared" si="559"/>
        <v>0</v>
      </c>
      <c r="F208" s="183">
        <f t="shared" si="559"/>
        <v>20</v>
      </c>
      <c r="G208" s="153">
        <f t="shared" si="559"/>
        <v>20</v>
      </c>
      <c r="H208" s="153">
        <f t="shared" si="559"/>
        <v>0</v>
      </c>
      <c r="I208" s="183">
        <f t="shared" si="559"/>
        <v>20</v>
      </c>
      <c r="J208" s="153">
        <f t="shared" si="559"/>
        <v>20</v>
      </c>
      <c r="K208" s="153">
        <f t="shared" si="559"/>
        <v>0</v>
      </c>
      <c r="L208" s="183">
        <f t="shared" si="559"/>
        <v>20</v>
      </c>
    </row>
    <row r="209" spans="1:12" outlineLevel="5" x14ac:dyDescent="0.2">
      <c r="A209" s="178" t="s">
        <v>187</v>
      </c>
      <c r="B209" s="178"/>
      <c r="C209" s="2" t="s">
        <v>188</v>
      </c>
      <c r="D209" s="153">
        <f>D210</f>
        <v>20</v>
      </c>
      <c r="E209" s="153">
        <f t="shared" si="559"/>
        <v>0</v>
      </c>
      <c r="F209" s="183">
        <f t="shared" si="559"/>
        <v>20</v>
      </c>
      <c r="G209" s="153">
        <f t="shared" si="559"/>
        <v>20</v>
      </c>
      <c r="H209" s="153">
        <f t="shared" si="559"/>
        <v>0</v>
      </c>
      <c r="I209" s="183">
        <f t="shared" si="559"/>
        <v>20</v>
      </c>
      <c r="J209" s="153">
        <f t="shared" si="559"/>
        <v>20</v>
      </c>
      <c r="K209" s="153">
        <f t="shared" si="559"/>
        <v>0</v>
      </c>
      <c r="L209" s="183">
        <f t="shared" si="559"/>
        <v>20</v>
      </c>
    </row>
    <row r="210" spans="1:12" ht="31.5" outlineLevel="7" x14ac:dyDescent="0.2">
      <c r="A210" s="179" t="s">
        <v>187</v>
      </c>
      <c r="B210" s="179" t="s">
        <v>7</v>
      </c>
      <c r="C210" s="294" t="s">
        <v>8</v>
      </c>
      <c r="D210" s="108">
        <v>20</v>
      </c>
      <c r="E210" s="108"/>
      <c r="F210" s="3">
        <f>SUM(D210:E210)</f>
        <v>20</v>
      </c>
      <c r="G210" s="108">
        <v>20</v>
      </c>
      <c r="H210" s="108"/>
      <c r="I210" s="3">
        <f>SUM(G210:H210)</f>
        <v>20</v>
      </c>
      <c r="J210" s="108">
        <v>20</v>
      </c>
      <c r="K210" s="108"/>
      <c r="L210" s="3">
        <f>SUM(J210:K210)</f>
        <v>20</v>
      </c>
    </row>
    <row r="211" spans="1:12" ht="30.75" customHeight="1" outlineLevel="4" x14ac:dyDescent="0.2">
      <c r="A211" s="178" t="s">
        <v>81</v>
      </c>
      <c r="B211" s="178"/>
      <c r="C211" s="2" t="s">
        <v>82</v>
      </c>
      <c r="D211" s="153">
        <f t="shared" ref="D211:L212" si="560">D212</f>
        <v>36673.199999999997</v>
      </c>
      <c r="E211" s="153">
        <f t="shared" si="560"/>
        <v>4231.3999999999996</v>
      </c>
      <c r="F211" s="183">
        <f t="shared" si="560"/>
        <v>40904.6</v>
      </c>
      <c r="G211" s="153">
        <f t="shared" si="560"/>
        <v>44794.899999999994</v>
      </c>
      <c r="H211" s="153">
        <f t="shared" si="560"/>
        <v>4231.3999999999996</v>
      </c>
      <c r="I211" s="183">
        <f t="shared" si="560"/>
        <v>49026.299999999996</v>
      </c>
      <c r="J211" s="153">
        <f t="shared" si="560"/>
        <v>35794.899999999994</v>
      </c>
      <c r="K211" s="153">
        <f t="shared" si="560"/>
        <v>4231.3999999999996</v>
      </c>
      <c r="L211" s="183">
        <f t="shared" si="560"/>
        <v>40026.299999999996</v>
      </c>
    </row>
    <row r="212" spans="1:12" ht="31.5" outlineLevel="5" x14ac:dyDescent="0.2">
      <c r="A212" s="178" t="s">
        <v>83</v>
      </c>
      <c r="B212" s="178"/>
      <c r="C212" s="2" t="s">
        <v>31</v>
      </c>
      <c r="D212" s="153">
        <f t="shared" si="560"/>
        <v>36673.199999999997</v>
      </c>
      <c r="E212" s="153">
        <f t="shared" si="560"/>
        <v>4231.3999999999996</v>
      </c>
      <c r="F212" s="183">
        <f t="shared" si="560"/>
        <v>40904.6</v>
      </c>
      <c r="G212" s="153">
        <f t="shared" si="560"/>
        <v>44794.899999999994</v>
      </c>
      <c r="H212" s="153">
        <f t="shared" si="560"/>
        <v>4231.3999999999996</v>
      </c>
      <c r="I212" s="183">
        <f t="shared" si="560"/>
        <v>49026.299999999996</v>
      </c>
      <c r="J212" s="153">
        <f t="shared" si="560"/>
        <v>35794.899999999994</v>
      </c>
      <c r="K212" s="153">
        <f t="shared" si="560"/>
        <v>4231.3999999999996</v>
      </c>
      <c r="L212" s="183">
        <f t="shared" si="560"/>
        <v>40026.299999999996</v>
      </c>
    </row>
    <row r="213" spans="1:12" outlineLevel="7" x14ac:dyDescent="0.2">
      <c r="A213" s="178" t="s">
        <v>84</v>
      </c>
      <c r="B213" s="178"/>
      <c r="C213" s="2" t="s">
        <v>85</v>
      </c>
      <c r="D213" s="153">
        <f>D214+D215+D216</f>
        <v>36673.199999999997</v>
      </c>
      <c r="E213" s="153">
        <f t="shared" ref="E213:F213" si="561">E214+E215+E216</f>
        <v>4231.3999999999996</v>
      </c>
      <c r="F213" s="183">
        <f t="shared" si="561"/>
        <v>40904.6</v>
      </c>
      <c r="G213" s="153">
        <f>G214+G215+G216</f>
        <v>44794.899999999994</v>
      </c>
      <c r="H213" s="153">
        <f t="shared" ref="H213" si="562">H214+H215+H216</f>
        <v>4231.3999999999996</v>
      </c>
      <c r="I213" s="183">
        <f t="shared" ref="I213" si="563">I214+I215+I216</f>
        <v>49026.299999999996</v>
      </c>
      <c r="J213" s="153">
        <f>J214+J215+J216</f>
        <v>35794.899999999994</v>
      </c>
      <c r="K213" s="153">
        <f t="shared" ref="K213" si="564">K214+K215+K216</f>
        <v>4231.3999999999996</v>
      </c>
      <c r="L213" s="183">
        <f t="shared" ref="L213" si="565">L214+L215+L216</f>
        <v>40026.299999999996</v>
      </c>
    </row>
    <row r="214" spans="1:12" ht="47.25" outlineLevel="7" x14ac:dyDescent="0.2">
      <c r="A214" s="179" t="s">
        <v>84</v>
      </c>
      <c r="B214" s="179" t="s">
        <v>4</v>
      </c>
      <c r="C214" s="294" t="s">
        <v>5</v>
      </c>
      <c r="D214" s="108">
        <v>32266.2</v>
      </c>
      <c r="E214" s="172">
        <v>4231.3999999999996</v>
      </c>
      <c r="F214" s="3">
        <f t="shared" ref="F214:F216" si="566">SUM(D214:E214)</f>
        <v>36497.599999999999</v>
      </c>
      <c r="G214" s="108">
        <v>32266.2</v>
      </c>
      <c r="H214" s="172">
        <v>4231.3999999999996</v>
      </c>
      <c r="I214" s="3">
        <f t="shared" ref="I214:I216" si="567">SUM(G214:H214)</f>
        <v>36497.599999999999</v>
      </c>
      <c r="J214" s="108">
        <v>32266.2</v>
      </c>
      <c r="K214" s="172">
        <v>4231.3999999999996</v>
      </c>
      <c r="L214" s="3">
        <f t="shared" ref="L214:L216" si="568">SUM(J214:K214)</f>
        <v>36497.599999999999</v>
      </c>
    </row>
    <row r="215" spans="1:12" ht="31.5" outlineLevel="4" x14ac:dyDescent="0.2">
      <c r="A215" s="179" t="s">
        <v>84</v>
      </c>
      <c r="B215" s="179" t="s">
        <v>7</v>
      </c>
      <c r="C215" s="294" t="s">
        <v>8</v>
      </c>
      <c r="D215" s="108">
        <v>4350.8</v>
      </c>
      <c r="E215" s="108"/>
      <c r="F215" s="3">
        <f t="shared" si="566"/>
        <v>4350.8</v>
      </c>
      <c r="G215" s="108">
        <v>12472.5</v>
      </c>
      <c r="H215" s="108"/>
      <c r="I215" s="3">
        <f t="shared" si="567"/>
        <v>12472.5</v>
      </c>
      <c r="J215" s="108">
        <v>3472.5</v>
      </c>
      <c r="K215" s="108"/>
      <c r="L215" s="3">
        <f t="shared" si="568"/>
        <v>3472.5</v>
      </c>
    </row>
    <row r="216" spans="1:12" ht="19.5" customHeight="1" outlineLevel="5" x14ac:dyDescent="0.2">
      <c r="A216" s="179" t="s">
        <v>84</v>
      </c>
      <c r="B216" s="179" t="s">
        <v>15</v>
      </c>
      <c r="C216" s="294" t="s">
        <v>16</v>
      </c>
      <c r="D216" s="108">
        <v>56.2</v>
      </c>
      <c r="E216" s="108"/>
      <c r="F216" s="3">
        <f t="shared" si="566"/>
        <v>56.2</v>
      </c>
      <c r="G216" s="108">
        <v>56.2</v>
      </c>
      <c r="H216" s="108"/>
      <c r="I216" s="3">
        <f t="shared" si="567"/>
        <v>56.2</v>
      </c>
      <c r="J216" s="108">
        <v>56.2</v>
      </c>
      <c r="K216" s="108"/>
      <c r="L216" s="3">
        <f t="shared" si="568"/>
        <v>56.2</v>
      </c>
    </row>
    <row r="217" spans="1:12" ht="31.5" outlineLevel="7" x14ac:dyDescent="0.2">
      <c r="A217" s="178" t="s">
        <v>99</v>
      </c>
      <c r="B217" s="178"/>
      <c r="C217" s="2" t="s">
        <v>100</v>
      </c>
      <c r="D217" s="153">
        <f>D222+D229+D236+D218</f>
        <v>44659.4</v>
      </c>
      <c r="E217" s="153">
        <f t="shared" ref="E217:F217" si="569">E222+E229+E236+E218</f>
        <v>0</v>
      </c>
      <c r="F217" s="183">
        <f t="shared" si="569"/>
        <v>44659.4</v>
      </c>
      <c r="G217" s="153">
        <f>G222+G229+G236+G218</f>
        <v>43270.400000000001</v>
      </c>
      <c r="H217" s="153">
        <f t="shared" ref="H217" si="570">H222+H229+H236+H218</f>
        <v>0</v>
      </c>
      <c r="I217" s="183">
        <f t="shared" ref="I217" si="571">I222+I229+I236+I218</f>
        <v>43270.400000000001</v>
      </c>
      <c r="J217" s="153">
        <f>J222+J229+J236+J218</f>
        <v>43270.400000000001</v>
      </c>
      <c r="K217" s="153">
        <f t="shared" ref="K217" si="572">K222+K229+K236+K218</f>
        <v>0</v>
      </c>
      <c r="L217" s="183">
        <f t="shared" ref="L217" si="573">L222+L229+L236+L218</f>
        <v>43270.400000000001</v>
      </c>
    </row>
    <row r="218" spans="1:12" ht="31.5" customHeight="1" outlineLevel="7" x14ac:dyDescent="0.2">
      <c r="A218" s="198" t="s">
        <v>139</v>
      </c>
      <c r="B218" s="198"/>
      <c r="C218" s="177" t="s">
        <v>140</v>
      </c>
      <c r="D218" s="143">
        <f>D219</f>
        <v>1100</v>
      </c>
      <c r="E218" s="143">
        <f t="shared" ref="E218:F220" si="574">E219</f>
        <v>0</v>
      </c>
      <c r="F218" s="180">
        <f t="shared" si="574"/>
        <v>1100</v>
      </c>
      <c r="G218" s="143">
        <f t="shared" ref="G218:J220" si="575">G219</f>
        <v>711</v>
      </c>
      <c r="H218" s="143">
        <f t="shared" ref="H218:H220" si="576">H219</f>
        <v>0</v>
      </c>
      <c r="I218" s="180">
        <f t="shared" ref="I218:I220" si="577">I219</f>
        <v>711</v>
      </c>
      <c r="J218" s="143">
        <f t="shared" si="575"/>
        <v>711</v>
      </c>
      <c r="K218" s="143">
        <f t="shared" ref="K218:K220" si="578">K219</f>
        <v>0</v>
      </c>
      <c r="L218" s="180">
        <f t="shared" ref="L218:L220" si="579">L219</f>
        <v>711</v>
      </c>
    </row>
    <row r="219" spans="1:12" ht="31.5" outlineLevel="7" x14ac:dyDescent="0.2">
      <c r="A219" s="198" t="s">
        <v>141</v>
      </c>
      <c r="B219" s="198"/>
      <c r="C219" s="177" t="s">
        <v>383</v>
      </c>
      <c r="D219" s="143">
        <f>D220</f>
        <v>1100</v>
      </c>
      <c r="E219" s="143">
        <f t="shared" si="574"/>
        <v>0</v>
      </c>
      <c r="F219" s="180">
        <f t="shared" si="574"/>
        <v>1100</v>
      </c>
      <c r="G219" s="143">
        <f t="shared" si="575"/>
        <v>711</v>
      </c>
      <c r="H219" s="143">
        <f t="shared" si="576"/>
        <v>0</v>
      </c>
      <c r="I219" s="180">
        <f t="shared" si="577"/>
        <v>711</v>
      </c>
      <c r="J219" s="143">
        <f t="shared" si="575"/>
        <v>711</v>
      </c>
      <c r="K219" s="143">
        <f t="shared" si="578"/>
        <v>0</v>
      </c>
      <c r="L219" s="180">
        <f t="shared" si="579"/>
        <v>711</v>
      </c>
    </row>
    <row r="220" spans="1:12" outlineLevel="7" x14ac:dyDescent="0.2">
      <c r="A220" s="198" t="s">
        <v>382</v>
      </c>
      <c r="B220" s="198"/>
      <c r="C220" s="177" t="s">
        <v>142</v>
      </c>
      <c r="D220" s="143">
        <f>D221</f>
        <v>1100</v>
      </c>
      <c r="E220" s="143">
        <f t="shared" si="574"/>
        <v>0</v>
      </c>
      <c r="F220" s="180">
        <f t="shared" si="574"/>
        <v>1100</v>
      </c>
      <c r="G220" s="143">
        <f t="shared" si="575"/>
        <v>711</v>
      </c>
      <c r="H220" s="143">
        <f t="shared" si="576"/>
        <v>0</v>
      </c>
      <c r="I220" s="180">
        <f t="shared" si="577"/>
        <v>711</v>
      </c>
      <c r="J220" s="143">
        <f t="shared" si="575"/>
        <v>711</v>
      </c>
      <c r="K220" s="143">
        <f t="shared" si="578"/>
        <v>0</v>
      </c>
      <c r="L220" s="180">
        <f t="shared" si="579"/>
        <v>711</v>
      </c>
    </row>
    <row r="221" spans="1:12" outlineLevel="4" x14ac:dyDescent="0.2">
      <c r="A221" s="175" t="s">
        <v>382</v>
      </c>
      <c r="B221" s="175" t="s">
        <v>15</v>
      </c>
      <c r="C221" s="296" t="s">
        <v>16</v>
      </c>
      <c r="D221" s="108">
        <v>1100</v>
      </c>
      <c r="E221" s="108"/>
      <c r="F221" s="3">
        <f>SUM(D221:E221)</f>
        <v>1100</v>
      </c>
      <c r="G221" s="145">
        <v>711</v>
      </c>
      <c r="H221" s="108"/>
      <c r="I221" s="3">
        <f>SUM(G221:H221)</f>
        <v>711</v>
      </c>
      <c r="J221" s="145">
        <v>711</v>
      </c>
      <c r="K221" s="108"/>
      <c r="L221" s="3">
        <f>SUM(J221:K221)</f>
        <v>711</v>
      </c>
    </row>
    <row r="222" spans="1:12" ht="35.25" customHeight="1" outlineLevel="5" x14ac:dyDescent="0.2">
      <c r="A222" s="178" t="s">
        <v>243</v>
      </c>
      <c r="B222" s="178"/>
      <c r="C222" s="2" t="s">
        <v>244</v>
      </c>
      <c r="D222" s="153">
        <f>D223+D226</f>
        <v>2204.8000000000002</v>
      </c>
      <c r="E222" s="153">
        <f t="shared" ref="E222:F222" si="580">E223+E226</f>
        <v>0</v>
      </c>
      <c r="F222" s="183">
        <f t="shared" si="580"/>
        <v>2204.8000000000002</v>
      </c>
      <c r="G222" s="153">
        <f>G223+G226</f>
        <v>2204.8000000000002</v>
      </c>
      <c r="H222" s="153">
        <f t="shared" ref="H222" si="581">H223+H226</f>
        <v>0</v>
      </c>
      <c r="I222" s="183">
        <f t="shared" ref="I222" si="582">I223+I226</f>
        <v>2204.8000000000002</v>
      </c>
      <c r="J222" s="153">
        <f>J223+J226</f>
        <v>2204.8000000000002</v>
      </c>
      <c r="K222" s="153">
        <f t="shared" ref="K222" si="583">K223+K226</f>
        <v>0</v>
      </c>
      <c r="L222" s="183">
        <f t="shared" ref="L222" si="584">L223+L226</f>
        <v>2204.8000000000002</v>
      </c>
    </row>
    <row r="223" spans="1:12" ht="31.5" outlineLevel="7" x14ac:dyDescent="0.2">
      <c r="A223" s="178" t="s">
        <v>245</v>
      </c>
      <c r="B223" s="178"/>
      <c r="C223" s="2" t="s">
        <v>246</v>
      </c>
      <c r="D223" s="153">
        <f t="shared" ref="D223:L224" si="585">D224</f>
        <v>1734.8</v>
      </c>
      <c r="E223" s="153">
        <f t="shared" si="585"/>
        <v>0</v>
      </c>
      <c r="F223" s="183">
        <f t="shared" si="585"/>
        <v>1734.8</v>
      </c>
      <c r="G223" s="153">
        <f t="shared" si="585"/>
        <v>1734.8</v>
      </c>
      <c r="H223" s="153">
        <f t="shared" si="585"/>
        <v>0</v>
      </c>
      <c r="I223" s="183">
        <f t="shared" si="585"/>
        <v>1734.8</v>
      </c>
      <c r="J223" s="153">
        <f t="shared" si="585"/>
        <v>1734.8</v>
      </c>
      <c r="K223" s="153">
        <f t="shared" si="585"/>
        <v>0</v>
      </c>
      <c r="L223" s="183">
        <f t="shared" si="585"/>
        <v>1734.8</v>
      </c>
    </row>
    <row r="224" spans="1:12" outlineLevel="3" x14ac:dyDescent="0.2">
      <c r="A224" s="178" t="s">
        <v>247</v>
      </c>
      <c r="B224" s="178"/>
      <c r="C224" s="2" t="s">
        <v>248</v>
      </c>
      <c r="D224" s="153">
        <f>D225</f>
        <v>1734.8</v>
      </c>
      <c r="E224" s="153">
        <f t="shared" si="585"/>
        <v>0</v>
      </c>
      <c r="F224" s="183">
        <f t="shared" si="585"/>
        <v>1734.8</v>
      </c>
      <c r="G224" s="153">
        <f t="shared" si="585"/>
        <v>1734.8</v>
      </c>
      <c r="H224" s="153">
        <f t="shared" si="585"/>
        <v>0</v>
      </c>
      <c r="I224" s="183">
        <f t="shared" si="585"/>
        <v>1734.8</v>
      </c>
      <c r="J224" s="153">
        <f t="shared" si="585"/>
        <v>1734.8</v>
      </c>
      <c r="K224" s="153">
        <f t="shared" si="585"/>
        <v>0</v>
      </c>
      <c r="L224" s="183">
        <f t="shared" si="585"/>
        <v>1734.8</v>
      </c>
    </row>
    <row r="225" spans="1:12" ht="31.5" customHeight="1" outlineLevel="4" x14ac:dyDescent="0.2">
      <c r="A225" s="179" t="s">
        <v>247</v>
      </c>
      <c r="B225" s="179" t="s">
        <v>7</v>
      </c>
      <c r="C225" s="294" t="s">
        <v>8</v>
      </c>
      <c r="D225" s="108">
        <v>1734.8</v>
      </c>
      <c r="E225" s="108"/>
      <c r="F225" s="3">
        <f>SUM(D225:E225)</f>
        <v>1734.8</v>
      </c>
      <c r="G225" s="145">
        <v>1734.8</v>
      </c>
      <c r="H225" s="108"/>
      <c r="I225" s="3">
        <f>SUM(G225:H225)</f>
        <v>1734.8</v>
      </c>
      <c r="J225" s="145">
        <v>1734.8</v>
      </c>
      <c r="K225" s="108"/>
      <c r="L225" s="3">
        <f>SUM(J225:K225)</f>
        <v>1734.8</v>
      </c>
    </row>
    <row r="226" spans="1:12" ht="31.5" outlineLevel="5" x14ac:dyDescent="0.2">
      <c r="A226" s="178" t="s">
        <v>249</v>
      </c>
      <c r="B226" s="178"/>
      <c r="C226" s="2" t="s">
        <v>250</v>
      </c>
      <c r="D226" s="153">
        <f>D227</f>
        <v>470</v>
      </c>
      <c r="E226" s="153">
        <f t="shared" ref="E226:F227" si="586">E227</f>
        <v>0</v>
      </c>
      <c r="F226" s="183">
        <f t="shared" si="586"/>
        <v>470</v>
      </c>
      <c r="G226" s="153">
        <f t="shared" ref="G226:J226" si="587">G227</f>
        <v>470</v>
      </c>
      <c r="H226" s="153">
        <f t="shared" ref="H226:H227" si="588">H227</f>
        <v>0</v>
      </c>
      <c r="I226" s="183">
        <f t="shared" ref="I226:I227" si="589">I227</f>
        <v>470</v>
      </c>
      <c r="J226" s="153">
        <f t="shared" si="587"/>
        <v>470</v>
      </c>
      <c r="K226" s="153">
        <f t="shared" ref="K226:K227" si="590">K227</f>
        <v>0</v>
      </c>
      <c r="L226" s="183">
        <f t="shared" ref="L226:L227" si="591">L227</f>
        <v>470</v>
      </c>
    </row>
    <row r="227" spans="1:12" outlineLevel="7" x14ac:dyDescent="0.2">
      <c r="A227" s="178" t="s">
        <v>251</v>
      </c>
      <c r="B227" s="178"/>
      <c r="C227" s="2" t="s">
        <v>252</v>
      </c>
      <c r="D227" s="153">
        <f>D228</f>
        <v>470</v>
      </c>
      <c r="E227" s="153">
        <f t="shared" si="586"/>
        <v>0</v>
      </c>
      <c r="F227" s="183">
        <f t="shared" si="586"/>
        <v>470</v>
      </c>
      <c r="G227" s="153">
        <f t="shared" ref="G227:J227" si="592">G228</f>
        <v>470</v>
      </c>
      <c r="H227" s="153">
        <f t="shared" si="588"/>
        <v>0</v>
      </c>
      <c r="I227" s="183">
        <f t="shared" si="589"/>
        <v>470</v>
      </c>
      <c r="J227" s="153">
        <f t="shared" si="592"/>
        <v>470</v>
      </c>
      <c r="K227" s="153">
        <f t="shared" si="590"/>
        <v>0</v>
      </c>
      <c r="L227" s="183">
        <f t="shared" si="591"/>
        <v>470</v>
      </c>
    </row>
    <row r="228" spans="1:12" ht="31.5" outlineLevel="4" x14ac:dyDescent="0.2">
      <c r="A228" s="179" t="s">
        <v>251</v>
      </c>
      <c r="B228" s="179" t="s">
        <v>7</v>
      </c>
      <c r="C228" s="294" t="s">
        <v>8</v>
      </c>
      <c r="D228" s="108">
        <v>470</v>
      </c>
      <c r="E228" s="108"/>
      <c r="F228" s="3">
        <f>SUM(D228:E228)</f>
        <v>470</v>
      </c>
      <c r="G228" s="145">
        <v>470</v>
      </c>
      <c r="H228" s="108"/>
      <c r="I228" s="3">
        <f>SUM(G228:H228)</f>
        <v>470</v>
      </c>
      <c r="J228" s="145">
        <v>470</v>
      </c>
      <c r="K228" s="108"/>
      <c r="L228" s="3">
        <f>SUM(J228:K228)</f>
        <v>470</v>
      </c>
    </row>
    <row r="229" spans="1:12" ht="31.5" outlineLevel="7" x14ac:dyDescent="0.2">
      <c r="A229" s="178" t="s">
        <v>101</v>
      </c>
      <c r="B229" s="178"/>
      <c r="C229" s="2" t="s">
        <v>102</v>
      </c>
      <c r="D229" s="153">
        <f>D230+D233</f>
        <v>2300</v>
      </c>
      <c r="E229" s="153">
        <f t="shared" ref="E229:F229" si="593">E230+E233</f>
        <v>0</v>
      </c>
      <c r="F229" s="183">
        <f t="shared" si="593"/>
        <v>2300</v>
      </c>
      <c r="G229" s="153">
        <f>G230+G233</f>
        <v>2900</v>
      </c>
      <c r="H229" s="153">
        <f t="shared" ref="H229" si="594">H230+H233</f>
        <v>0</v>
      </c>
      <c r="I229" s="183">
        <f t="shared" ref="I229" si="595">I230+I233</f>
        <v>2900</v>
      </c>
      <c r="J229" s="153">
        <f>J230+J233</f>
        <v>2900</v>
      </c>
      <c r="K229" s="153">
        <f t="shared" ref="K229" si="596">K230+K233</f>
        <v>0</v>
      </c>
      <c r="L229" s="183">
        <f t="shared" ref="L229" si="597">L230+L233</f>
        <v>2900</v>
      </c>
    </row>
    <row r="230" spans="1:12" ht="31.5" outlineLevel="7" x14ac:dyDescent="0.2">
      <c r="A230" s="178" t="s">
        <v>103</v>
      </c>
      <c r="B230" s="178"/>
      <c r="C230" s="2" t="s">
        <v>104</v>
      </c>
      <c r="D230" s="153">
        <f t="shared" ref="D230:L231" si="598">D231</f>
        <v>1300</v>
      </c>
      <c r="E230" s="153">
        <f t="shared" si="598"/>
        <v>0</v>
      </c>
      <c r="F230" s="183">
        <f t="shared" si="598"/>
        <v>1300</v>
      </c>
      <c r="G230" s="153">
        <f t="shared" si="598"/>
        <v>1900</v>
      </c>
      <c r="H230" s="153">
        <f t="shared" si="598"/>
        <v>0</v>
      </c>
      <c r="I230" s="183">
        <f t="shared" si="598"/>
        <v>1900</v>
      </c>
      <c r="J230" s="153">
        <f t="shared" si="598"/>
        <v>1900</v>
      </c>
      <c r="K230" s="153">
        <f t="shared" si="598"/>
        <v>0</v>
      </c>
      <c r="L230" s="183">
        <f t="shared" si="598"/>
        <v>1900</v>
      </c>
    </row>
    <row r="231" spans="1:12" ht="31.5" outlineLevel="7" x14ac:dyDescent="0.2">
      <c r="A231" s="178" t="s">
        <v>105</v>
      </c>
      <c r="B231" s="178"/>
      <c r="C231" s="2" t="s">
        <v>106</v>
      </c>
      <c r="D231" s="153">
        <f>D232</f>
        <v>1300</v>
      </c>
      <c r="E231" s="153">
        <f t="shared" si="598"/>
        <v>0</v>
      </c>
      <c r="F231" s="183">
        <f t="shared" si="598"/>
        <v>1300</v>
      </c>
      <c r="G231" s="153">
        <f t="shared" si="598"/>
        <v>1900</v>
      </c>
      <c r="H231" s="153">
        <f t="shared" si="598"/>
        <v>0</v>
      </c>
      <c r="I231" s="183">
        <f t="shared" si="598"/>
        <v>1900</v>
      </c>
      <c r="J231" s="153">
        <f t="shared" si="598"/>
        <v>1900</v>
      </c>
      <c r="K231" s="153">
        <f t="shared" si="598"/>
        <v>0</v>
      </c>
      <c r="L231" s="183">
        <f t="shared" si="598"/>
        <v>1900</v>
      </c>
    </row>
    <row r="232" spans="1:12" outlineLevel="5" x14ac:dyDescent="0.2">
      <c r="A232" s="179" t="s">
        <v>105</v>
      </c>
      <c r="B232" s="179" t="s">
        <v>15</v>
      </c>
      <c r="C232" s="294" t="s">
        <v>16</v>
      </c>
      <c r="D232" s="108">
        <v>1300</v>
      </c>
      <c r="E232" s="108"/>
      <c r="F232" s="3">
        <f>SUM(D232:E232)</f>
        <v>1300</v>
      </c>
      <c r="G232" s="108">
        <v>1900</v>
      </c>
      <c r="H232" s="108"/>
      <c r="I232" s="3">
        <f>SUM(G232:H232)</f>
        <v>1900</v>
      </c>
      <c r="J232" s="108">
        <v>1900</v>
      </c>
      <c r="K232" s="108"/>
      <c r="L232" s="3">
        <f>SUM(J232:K232)</f>
        <v>1900</v>
      </c>
    </row>
    <row r="233" spans="1:12" ht="31.5" outlineLevel="7" x14ac:dyDescent="0.2">
      <c r="A233" s="178" t="s">
        <v>107</v>
      </c>
      <c r="B233" s="178"/>
      <c r="C233" s="2" t="s">
        <v>108</v>
      </c>
      <c r="D233" s="153">
        <f t="shared" ref="D233:L234" si="599">D234</f>
        <v>1000</v>
      </c>
      <c r="E233" s="153">
        <f t="shared" si="599"/>
        <v>0</v>
      </c>
      <c r="F233" s="183">
        <f t="shared" si="599"/>
        <v>1000</v>
      </c>
      <c r="G233" s="153">
        <f t="shared" si="599"/>
        <v>1000</v>
      </c>
      <c r="H233" s="153">
        <f t="shared" si="599"/>
        <v>0</v>
      </c>
      <c r="I233" s="183">
        <f t="shared" si="599"/>
        <v>1000</v>
      </c>
      <c r="J233" s="153">
        <f t="shared" si="599"/>
        <v>1000</v>
      </c>
      <c r="K233" s="153">
        <f t="shared" si="599"/>
        <v>0</v>
      </c>
      <c r="L233" s="183">
        <f t="shared" si="599"/>
        <v>1000</v>
      </c>
    </row>
    <row r="234" spans="1:12" ht="31.5" outlineLevel="5" x14ac:dyDescent="0.2">
      <c r="A234" s="178" t="s">
        <v>109</v>
      </c>
      <c r="B234" s="178"/>
      <c r="C234" s="2" t="s">
        <v>110</v>
      </c>
      <c r="D234" s="153">
        <f>D235</f>
        <v>1000</v>
      </c>
      <c r="E234" s="153">
        <f t="shared" si="599"/>
        <v>0</v>
      </c>
      <c r="F234" s="183">
        <f t="shared" si="599"/>
        <v>1000</v>
      </c>
      <c r="G234" s="153">
        <f t="shared" si="599"/>
        <v>1000</v>
      </c>
      <c r="H234" s="153">
        <f t="shared" si="599"/>
        <v>0</v>
      </c>
      <c r="I234" s="183">
        <f t="shared" si="599"/>
        <v>1000</v>
      </c>
      <c r="J234" s="153">
        <f t="shared" si="599"/>
        <v>1000</v>
      </c>
      <c r="K234" s="153">
        <f t="shared" si="599"/>
        <v>0</v>
      </c>
      <c r="L234" s="183">
        <f t="shared" si="599"/>
        <v>1000</v>
      </c>
    </row>
    <row r="235" spans="1:12" outlineLevel="7" x14ac:dyDescent="0.2">
      <c r="A235" s="179" t="s">
        <v>109</v>
      </c>
      <c r="B235" s="179" t="s">
        <v>15</v>
      </c>
      <c r="C235" s="294" t="s">
        <v>16</v>
      </c>
      <c r="D235" s="108">
        <v>1000</v>
      </c>
      <c r="E235" s="108"/>
      <c r="F235" s="3">
        <f>SUM(D235:E235)</f>
        <v>1000</v>
      </c>
      <c r="G235" s="108">
        <v>1000</v>
      </c>
      <c r="H235" s="108"/>
      <c r="I235" s="3">
        <f>SUM(G235:H235)</f>
        <v>1000</v>
      </c>
      <c r="J235" s="108">
        <v>1000</v>
      </c>
      <c r="K235" s="108"/>
      <c r="L235" s="3">
        <f>SUM(J235:K235)</f>
        <v>1000</v>
      </c>
    </row>
    <row r="236" spans="1:12" ht="31.5" outlineLevel="3" x14ac:dyDescent="0.2">
      <c r="A236" s="178" t="s">
        <v>239</v>
      </c>
      <c r="B236" s="178"/>
      <c r="C236" s="2" t="s">
        <v>240</v>
      </c>
      <c r="D236" s="153">
        <f>D237</f>
        <v>39054.6</v>
      </c>
      <c r="E236" s="153">
        <f t="shared" ref="E236:F236" si="600">E237</f>
        <v>0</v>
      </c>
      <c r="F236" s="183">
        <f t="shared" si="600"/>
        <v>39054.6</v>
      </c>
      <c r="G236" s="153">
        <f>G237</f>
        <v>37454.6</v>
      </c>
      <c r="H236" s="153">
        <f t="shared" ref="H236" si="601">H237</f>
        <v>0</v>
      </c>
      <c r="I236" s="183">
        <f t="shared" ref="I236" si="602">I237</f>
        <v>37454.6</v>
      </c>
      <c r="J236" s="153">
        <f>J237</f>
        <v>37454.6</v>
      </c>
      <c r="K236" s="153">
        <f t="shared" ref="K236" si="603">K237</f>
        <v>0</v>
      </c>
      <c r="L236" s="183">
        <f t="shared" ref="L236" si="604">L237</f>
        <v>37454.6</v>
      </c>
    </row>
    <row r="237" spans="1:12" ht="31.5" outlineLevel="4" x14ac:dyDescent="0.2">
      <c r="A237" s="178" t="s">
        <v>241</v>
      </c>
      <c r="B237" s="178"/>
      <c r="C237" s="2" t="s">
        <v>31</v>
      </c>
      <c r="D237" s="153">
        <f>D238+D242</f>
        <v>39054.6</v>
      </c>
      <c r="E237" s="153">
        <f t="shared" ref="E237:F237" si="605">E238+E242</f>
        <v>0</v>
      </c>
      <c r="F237" s="183">
        <f t="shared" si="605"/>
        <v>39054.6</v>
      </c>
      <c r="G237" s="153">
        <f>G238+G242</f>
        <v>37454.6</v>
      </c>
      <c r="H237" s="153">
        <f t="shared" ref="H237" si="606">H238+H242</f>
        <v>0</v>
      </c>
      <c r="I237" s="183">
        <f t="shared" ref="I237" si="607">I238+I242</f>
        <v>37454.6</v>
      </c>
      <c r="J237" s="153">
        <f>J238+J242</f>
        <v>37454.6</v>
      </c>
      <c r="K237" s="153">
        <f t="shared" ref="K237" si="608">K238+K242</f>
        <v>0</v>
      </c>
      <c r="L237" s="183">
        <f t="shared" ref="L237" si="609">L238+L242</f>
        <v>37454.6</v>
      </c>
    </row>
    <row r="238" spans="1:12" outlineLevel="5" x14ac:dyDescent="0.2">
      <c r="A238" s="178" t="s">
        <v>242</v>
      </c>
      <c r="B238" s="178"/>
      <c r="C238" s="2" t="s">
        <v>33</v>
      </c>
      <c r="D238" s="153">
        <f>D239+D240+D241</f>
        <v>28325.5</v>
      </c>
      <c r="E238" s="153">
        <f t="shared" ref="E238:F238" si="610">E239+E240+E241</f>
        <v>0</v>
      </c>
      <c r="F238" s="183">
        <f t="shared" si="610"/>
        <v>28325.5</v>
      </c>
      <c r="G238" s="153">
        <f t="shared" ref="G238:J238" si="611">G239+G240+G241</f>
        <v>28325.5</v>
      </c>
      <c r="H238" s="153">
        <f t="shared" ref="H238" si="612">H239+H240+H241</f>
        <v>0</v>
      </c>
      <c r="I238" s="183">
        <f t="shared" ref="I238" si="613">I239+I240+I241</f>
        <v>28325.5</v>
      </c>
      <c r="J238" s="153">
        <f t="shared" si="611"/>
        <v>28325.5</v>
      </c>
      <c r="K238" s="153">
        <f t="shared" ref="K238" si="614">K239+K240+K241</f>
        <v>0</v>
      </c>
      <c r="L238" s="183">
        <f t="shared" ref="L238" si="615">L239+L240+L241</f>
        <v>28325.5</v>
      </c>
    </row>
    <row r="239" spans="1:12" ht="47.25" outlineLevel="7" x14ac:dyDescent="0.2">
      <c r="A239" s="179" t="s">
        <v>242</v>
      </c>
      <c r="B239" s="179" t="s">
        <v>4</v>
      </c>
      <c r="C239" s="294" t="s">
        <v>5</v>
      </c>
      <c r="D239" s="108">
        <v>27309.4</v>
      </c>
      <c r="E239" s="108"/>
      <c r="F239" s="3">
        <f t="shared" ref="F239:F241" si="616">SUM(D239:E239)</f>
        <v>27309.4</v>
      </c>
      <c r="G239" s="145">
        <v>27309.4</v>
      </c>
      <c r="H239" s="108"/>
      <c r="I239" s="3">
        <f t="shared" ref="I239:I241" si="617">SUM(G239:H239)</f>
        <v>27309.4</v>
      </c>
      <c r="J239" s="145">
        <v>27309.4</v>
      </c>
      <c r="K239" s="108"/>
      <c r="L239" s="3">
        <f t="shared" ref="L239:L241" si="618">SUM(J239:K239)</f>
        <v>27309.4</v>
      </c>
    </row>
    <row r="240" spans="1:12" ht="31.5" outlineLevel="5" x14ac:dyDescent="0.2">
      <c r="A240" s="179" t="s">
        <v>242</v>
      </c>
      <c r="B240" s="179" t="s">
        <v>7</v>
      </c>
      <c r="C240" s="294" t="s">
        <v>8</v>
      </c>
      <c r="D240" s="108">
        <v>993.3</v>
      </c>
      <c r="E240" s="108"/>
      <c r="F240" s="3">
        <f t="shared" si="616"/>
        <v>993.3</v>
      </c>
      <c r="G240" s="145">
        <v>993.3</v>
      </c>
      <c r="H240" s="108"/>
      <c r="I240" s="3">
        <f t="shared" si="617"/>
        <v>993.3</v>
      </c>
      <c r="J240" s="145">
        <v>993.3</v>
      </c>
      <c r="K240" s="108"/>
      <c r="L240" s="3">
        <f t="shared" si="618"/>
        <v>993.3</v>
      </c>
    </row>
    <row r="241" spans="1:12" outlineLevel="7" x14ac:dyDescent="0.2">
      <c r="A241" s="179" t="s">
        <v>242</v>
      </c>
      <c r="B241" s="179" t="s">
        <v>19</v>
      </c>
      <c r="C241" s="294" t="s">
        <v>20</v>
      </c>
      <c r="D241" s="108">
        <v>22.8</v>
      </c>
      <c r="E241" s="108"/>
      <c r="F241" s="3">
        <f t="shared" si="616"/>
        <v>22.8</v>
      </c>
      <c r="G241" s="145">
        <v>22.8</v>
      </c>
      <c r="H241" s="108"/>
      <c r="I241" s="3">
        <f t="shared" si="617"/>
        <v>22.8</v>
      </c>
      <c r="J241" s="145">
        <v>22.8</v>
      </c>
      <c r="K241" s="108"/>
      <c r="L241" s="3">
        <f t="shared" si="618"/>
        <v>22.8</v>
      </c>
    </row>
    <row r="242" spans="1:12" outlineLevel="5" x14ac:dyDescent="0.2">
      <c r="A242" s="178" t="s">
        <v>253</v>
      </c>
      <c r="B242" s="178"/>
      <c r="C242" s="2" t="s">
        <v>254</v>
      </c>
      <c r="D242" s="153">
        <f>D243</f>
        <v>10729.099999999999</v>
      </c>
      <c r="E242" s="153">
        <f t="shared" ref="E242:F242" si="619">E243</f>
        <v>0</v>
      </c>
      <c r="F242" s="183">
        <f t="shared" si="619"/>
        <v>10729.099999999999</v>
      </c>
      <c r="G242" s="153">
        <f t="shared" ref="G242:J242" si="620">G243</f>
        <v>9129.0999999999985</v>
      </c>
      <c r="H242" s="153">
        <f t="shared" ref="H242" si="621">H243</f>
        <v>0</v>
      </c>
      <c r="I242" s="183">
        <f t="shared" ref="I242" si="622">I243</f>
        <v>9129.0999999999985</v>
      </c>
      <c r="J242" s="153">
        <f t="shared" si="620"/>
        <v>9129.0999999999985</v>
      </c>
      <c r="K242" s="153">
        <f t="shared" ref="K242" si="623">K243</f>
        <v>0</v>
      </c>
      <c r="L242" s="183">
        <f t="shared" ref="L242" si="624">L243</f>
        <v>9129.0999999999985</v>
      </c>
    </row>
    <row r="243" spans="1:12" ht="31.5" outlineLevel="7" x14ac:dyDescent="0.2">
      <c r="A243" s="179" t="s">
        <v>253</v>
      </c>
      <c r="B243" s="179" t="s">
        <v>7</v>
      </c>
      <c r="C243" s="294" t="s">
        <v>8</v>
      </c>
      <c r="D243" s="108">
        <v>10729.099999999999</v>
      </c>
      <c r="E243" s="108"/>
      <c r="F243" s="3">
        <f>SUM(D243:E243)</f>
        <v>10729.099999999999</v>
      </c>
      <c r="G243" s="145">
        <v>9129.0999999999985</v>
      </c>
      <c r="H243" s="108"/>
      <c r="I243" s="3">
        <f>SUM(G243:H243)</f>
        <v>9129.0999999999985</v>
      </c>
      <c r="J243" s="145">
        <v>9129.0999999999985</v>
      </c>
      <c r="K243" s="108"/>
      <c r="L243" s="3">
        <f>SUM(J243:K243)</f>
        <v>9129.0999999999985</v>
      </c>
    </row>
    <row r="244" spans="1:12" ht="31.5" outlineLevel="4" x14ac:dyDescent="0.2">
      <c r="A244" s="178" t="s">
        <v>111</v>
      </c>
      <c r="B244" s="178"/>
      <c r="C244" s="2" t="s">
        <v>112</v>
      </c>
      <c r="D244" s="153">
        <f>D245+D285+D293+D311+D329+D333</f>
        <v>887716.50000000012</v>
      </c>
      <c r="E244" s="153">
        <f t="shared" ref="E244:F244" si="625">E245+E285+E293+E311+E329+E333</f>
        <v>188526.93153999999</v>
      </c>
      <c r="F244" s="183">
        <f t="shared" si="625"/>
        <v>1076243.43154</v>
      </c>
      <c r="G244" s="153">
        <f>G245+G285+G293+G311+G329+G333</f>
        <v>688088.5</v>
      </c>
      <c r="H244" s="153">
        <f t="shared" ref="H244" si="626">H245+H285+H293+H311+H329+H333</f>
        <v>0</v>
      </c>
      <c r="I244" s="183">
        <f t="shared" ref="I244" si="627">I245+I285+I293+I311+I329+I333</f>
        <v>688088.5</v>
      </c>
      <c r="J244" s="153">
        <f>J245+J285+J293+J311+J329+J333</f>
        <v>687266.4</v>
      </c>
      <c r="K244" s="153">
        <f t="shared" ref="K244" si="628">K245+K285+K293+K311+K329+K333</f>
        <v>1357.1159500000001</v>
      </c>
      <c r="L244" s="183">
        <f t="shared" ref="L244" si="629">L245+L285+L293+L311+L329+L333</f>
        <v>688623.51595000003</v>
      </c>
    </row>
    <row r="245" spans="1:12" outlineLevel="5" x14ac:dyDescent="0.2">
      <c r="A245" s="178" t="s">
        <v>113</v>
      </c>
      <c r="B245" s="178"/>
      <c r="C245" s="2" t="s">
        <v>434</v>
      </c>
      <c r="D245" s="153">
        <f>D246+D251+D256+D271+D276</f>
        <v>163493.40000000002</v>
      </c>
      <c r="E245" s="153">
        <f t="shared" ref="E245:F245" si="630">E246+E251+E256+E271+E276</f>
        <v>156666.81</v>
      </c>
      <c r="F245" s="183">
        <f t="shared" si="630"/>
        <v>320160.21000000002</v>
      </c>
      <c r="G245" s="153">
        <f>G246+G251+G256+G271+G276</f>
        <v>55942.299999999996</v>
      </c>
      <c r="H245" s="153">
        <f t="shared" ref="H245" si="631">H246+H251+H256+H271+H276</f>
        <v>0</v>
      </c>
      <c r="I245" s="183">
        <f t="shared" ref="I245" si="632">I246+I251+I256+I271+I276</f>
        <v>55942.299999999996</v>
      </c>
      <c r="J245" s="153">
        <f>J246+J251+J256+J271+J276</f>
        <v>59181.1</v>
      </c>
      <c r="K245" s="153">
        <f t="shared" ref="K245" si="633">K246+K251+K256+K271+K276</f>
        <v>0</v>
      </c>
      <c r="L245" s="183">
        <f t="shared" ref="L245" si="634">L246+L251+L256+L271+L276</f>
        <v>59181.1</v>
      </c>
    </row>
    <row r="246" spans="1:12" ht="31.5" outlineLevel="7" x14ac:dyDescent="0.2">
      <c r="A246" s="178" t="s">
        <v>114</v>
      </c>
      <c r="B246" s="178"/>
      <c r="C246" s="2" t="s">
        <v>115</v>
      </c>
      <c r="D246" s="153">
        <f>D247+D249</f>
        <v>28996.3</v>
      </c>
      <c r="E246" s="153">
        <f t="shared" ref="E246:F246" si="635">E247+E249</f>
        <v>0</v>
      </c>
      <c r="F246" s="183">
        <f t="shared" si="635"/>
        <v>28996.3</v>
      </c>
      <c r="G246" s="153">
        <f t="shared" ref="G246:J246" si="636">G247+G249</f>
        <v>25048.3</v>
      </c>
      <c r="H246" s="153">
        <f t="shared" ref="H246" si="637">H247+H249</f>
        <v>0</v>
      </c>
      <c r="I246" s="183">
        <f t="shared" ref="I246" si="638">I247+I249</f>
        <v>25048.3</v>
      </c>
      <c r="J246" s="153">
        <f t="shared" si="636"/>
        <v>25048.3</v>
      </c>
      <c r="K246" s="153">
        <f t="shared" ref="K246" si="639">K247+K249</f>
        <v>0</v>
      </c>
      <c r="L246" s="183">
        <f t="shared" ref="L246" si="640">L247+L249</f>
        <v>25048.3</v>
      </c>
    </row>
    <row r="247" spans="1:12" outlineLevel="3" x14ac:dyDescent="0.2">
      <c r="A247" s="198" t="s">
        <v>161</v>
      </c>
      <c r="B247" s="198"/>
      <c r="C247" s="177" t="s">
        <v>162</v>
      </c>
      <c r="D247" s="143">
        <f>D248</f>
        <v>5048.3</v>
      </c>
      <c r="E247" s="143">
        <f t="shared" ref="E247:F247" si="641">E248</f>
        <v>0</v>
      </c>
      <c r="F247" s="180">
        <f t="shared" si="641"/>
        <v>5048.3</v>
      </c>
      <c r="G247" s="143">
        <f t="shared" ref="G247:J247" si="642">G248</f>
        <v>5048.3</v>
      </c>
      <c r="H247" s="143">
        <f t="shared" ref="H247" si="643">H248</f>
        <v>0</v>
      </c>
      <c r="I247" s="180">
        <f t="shared" ref="I247" si="644">I248</f>
        <v>5048.3</v>
      </c>
      <c r="J247" s="143">
        <f t="shared" si="642"/>
        <v>5048.3</v>
      </c>
      <c r="K247" s="143">
        <f t="shared" ref="K247" si="645">K248</f>
        <v>0</v>
      </c>
      <c r="L247" s="180">
        <f t="shared" ref="L247" si="646">L248</f>
        <v>5048.3</v>
      </c>
    </row>
    <row r="248" spans="1:12" ht="31.5" outlineLevel="4" x14ac:dyDescent="0.2">
      <c r="A248" s="175" t="s">
        <v>161</v>
      </c>
      <c r="B248" s="175" t="s">
        <v>51</v>
      </c>
      <c r="C248" s="296" t="s">
        <v>52</v>
      </c>
      <c r="D248" s="108">
        <f>3673.3+1375</f>
        <v>5048.3</v>
      </c>
      <c r="E248" s="108"/>
      <c r="F248" s="3">
        <f>SUM(D248:E248)</f>
        <v>5048.3</v>
      </c>
      <c r="G248" s="108">
        <f t="shared" ref="G248:J248" si="647">3673.3+1375</f>
        <v>5048.3</v>
      </c>
      <c r="H248" s="108"/>
      <c r="I248" s="3">
        <f>SUM(G248:H248)</f>
        <v>5048.3</v>
      </c>
      <c r="J248" s="108">
        <f t="shared" si="647"/>
        <v>5048.3</v>
      </c>
      <c r="K248" s="108"/>
      <c r="L248" s="3">
        <f>SUM(J248:K248)</f>
        <v>5048.3</v>
      </c>
    </row>
    <row r="249" spans="1:12" ht="31.5" outlineLevel="5" x14ac:dyDescent="0.25">
      <c r="A249" s="198" t="s">
        <v>163</v>
      </c>
      <c r="B249" s="198"/>
      <c r="C249" s="266" t="s">
        <v>644</v>
      </c>
      <c r="D249" s="143">
        <f>D250</f>
        <v>23948</v>
      </c>
      <c r="E249" s="143">
        <f t="shared" ref="E249:F249" si="648">E250</f>
        <v>0</v>
      </c>
      <c r="F249" s="180">
        <f t="shared" si="648"/>
        <v>23948</v>
      </c>
      <c r="G249" s="143">
        <f t="shared" ref="G249:J249" si="649">G250</f>
        <v>20000</v>
      </c>
      <c r="H249" s="143">
        <f t="shared" ref="H249" si="650">H250</f>
        <v>0</v>
      </c>
      <c r="I249" s="180">
        <f t="shared" ref="I249" si="651">I250</f>
        <v>20000</v>
      </c>
      <c r="J249" s="143">
        <f t="shared" si="649"/>
        <v>20000</v>
      </c>
      <c r="K249" s="143">
        <f t="shared" ref="K249" si="652">K250</f>
        <v>0</v>
      </c>
      <c r="L249" s="180">
        <f t="shared" ref="L249" si="653">L250</f>
        <v>20000</v>
      </c>
    </row>
    <row r="250" spans="1:12" ht="31.5" outlineLevel="7" x14ac:dyDescent="0.2">
      <c r="A250" s="175" t="s">
        <v>163</v>
      </c>
      <c r="B250" s="175" t="s">
        <v>51</v>
      </c>
      <c r="C250" s="296" t="s">
        <v>52</v>
      </c>
      <c r="D250" s="108">
        <v>23948</v>
      </c>
      <c r="E250" s="108"/>
      <c r="F250" s="3">
        <f>SUM(D250:E250)</f>
        <v>23948</v>
      </c>
      <c r="G250" s="145">
        <v>20000</v>
      </c>
      <c r="H250" s="108"/>
      <c r="I250" s="3">
        <f>SUM(G250:H250)</f>
        <v>20000</v>
      </c>
      <c r="J250" s="145">
        <v>20000</v>
      </c>
      <c r="K250" s="108"/>
      <c r="L250" s="3">
        <f>SUM(J250:K250)</f>
        <v>20000</v>
      </c>
    </row>
    <row r="251" spans="1:12" ht="31.5" outlineLevel="2" x14ac:dyDescent="0.2">
      <c r="A251" s="178" t="s">
        <v>143</v>
      </c>
      <c r="B251" s="178"/>
      <c r="C251" s="2" t="s">
        <v>144</v>
      </c>
      <c r="D251" s="153">
        <f>D254+D252</f>
        <v>1671.3</v>
      </c>
      <c r="E251" s="153">
        <f t="shared" ref="E251:F251" si="654">E254+E252</f>
        <v>0</v>
      </c>
      <c r="F251" s="183">
        <f t="shared" si="654"/>
        <v>1671.3</v>
      </c>
      <c r="G251" s="153">
        <f t="shared" ref="G251:J251" si="655">G254+G252</f>
        <v>1671.3</v>
      </c>
      <c r="H251" s="153">
        <f t="shared" ref="H251" si="656">H254+H252</f>
        <v>0</v>
      </c>
      <c r="I251" s="183">
        <f t="shared" ref="I251" si="657">I254+I252</f>
        <v>1671.3</v>
      </c>
      <c r="J251" s="153">
        <f t="shared" si="655"/>
        <v>1671.3</v>
      </c>
      <c r="K251" s="153">
        <f t="shared" ref="K251" si="658">K254+K252</f>
        <v>0</v>
      </c>
      <c r="L251" s="183">
        <f t="shared" ref="L251" si="659">L254+L252</f>
        <v>1671.3</v>
      </c>
    </row>
    <row r="252" spans="1:12" outlineLevel="2" x14ac:dyDescent="0.2">
      <c r="A252" s="178" t="s">
        <v>165</v>
      </c>
      <c r="B252" s="178"/>
      <c r="C252" s="2" t="s">
        <v>166</v>
      </c>
      <c r="D252" s="153">
        <f>D253</f>
        <v>1559.3</v>
      </c>
      <c r="E252" s="153">
        <f t="shared" ref="E252:F252" si="660">E253</f>
        <v>0</v>
      </c>
      <c r="F252" s="183">
        <f t="shared" si="660"/>
        <v>1559.3</v>
      </c>
      <c r="G252" s="153">
        <f t="shared" ref="G252:J252" si="661">G253</f>
        <v>1559.3</v>
      </c>
      <c r="H252" s="153">
        <f t="shared" ref="H252" si="662">H253</f>
        <v>0</v>
      </c>
      <c r="I252" s="183">
        <f t="shared" ref="I252" si="663">I253</f>
        <v>1559.3</v>
      </c>
      <c r="J252" s="153">
        <f t="shared" si="661"/>
        <v>1559.3</v>
      </c>
      <c r="K252" s="153">
        <f t="shared" ref="K252" si="664">K253</f>
        <v>0</v>
      </c>
      <c r="L252" s="183">
        <f t="shared" ref="L252" si="665">L253</f>
        <v>1559.3</v>
      </c>
    </row>
    <row r="253" spans="1:12" ht="31.5" outlineLevel="2" x14ac:dyDescent="0.2">
      <c r="A253" s="179" t="s">
        <v>165</v>
      </c>
      <c r="B253" s="179" t="s">
        <v>51</v>
      </c>
      <c r="C253" s="294" t="s">
        <v>52</v>
      </c>
      <c r="D253" s="108">
        <v>1559.3</v>
      </c>
      <c r="E253" s="108"/>
      <c r="F253" s="3">
        <f>SUM(D253:E253)</f>
        <v>1559.3</v>
      </c>
      <c r="G253" s="145">
        <v>1559.3</v>
      </c>
      <c r="H253" s="108"/>
      <c r="I253" s="3">
        <f>SUM(G253:H253)</f>
        <v>1559.3</v>
      </c>
      <c r="J253" s="145">
        <v>1559.3</v>
      </c>
      <c r="K253" s="108"/>
      <c r="L253" s="3">
        <f>SUM(J253:K253)</f>
        <v>1559.3</v>
      </c>
    </row>
    <row r="254" spans="1:12" ht="30.75" customHeight="1" outlineLevel="7" x14ac:dyDescent="0.2">
      <c r="A254" s="178" t="s">
        <v>167</v>
      </c>
      <c r="B254" s="178"/>
      <c r="C254" s="2" t="s">
        <v>168</v>
      </c>
      <c r="D254" s="153">
        <f>D255</f>
        <v>112</v>
      </c>
      <c r="E254" s="153">
        <f t="shared" ref="E254:F254" si="666">E255</f>
        <v>0</v>
      </c>
      <c r="F254" s="183">
        <f t="shared" si="666"/>
        <v>112</v>
      </c>
      <c r="G254" s="153">
        <f t="shared" ref="G254:J254" si="667">G255</f>
        <v>112</v>
      </c>
      <c r="H254" s="153">
        <f t="shared" ref="H254" si="668">H255</f>
        <v>0</v>
      </c>
      <c r="I254" s="183">
        <f t="shared" ref="I254" si="669">I255</f>
        <v>112</v>
      </c>
      <c r="J254" s="153">
        <f t="shared" si="667"/>
        <v>112</v>
      </c>
      <c r="K254" s="153">
        <f t="shared" ref="K254" si="670">K255</f>
        <v>0</v>
      </c>
      <c r="L254" s="183">
        <f t="shared" ref="L254" si="671">L255</f>
        <v>112</v>
      </c>
    </row>
    <row r="255" spans="1:12" ht="31.5" outlineLevel="4" x14ac:dyDescent="0.2">
      <c r="A255" s="179" t="s">
        <v>167</v>
      </c>
      <c r="B255" s="179" t="s">
        <v>51</v>
      </c>
      <c r="C255" s="294" t="s">
        <v>52</v>
      </c>
      <c r="D255" s="108">
        <v>112</v>
      </c>
      <c r="E255" s="108"/>
      <c r="F255" s="3">
        <f>SUM(D255:E255)</f>
        <v>112</v>
      </c>
      <c r="G255" s="145">
        <v>112</v>
      </c>
      <c r="H255" s="108"/>
      <c r="I255" s="3">
        <f>SUM(G255:H255)</f>
        <v>112</v>
      </c>
      <c r="J255" s="145">
        <v>112</v>
      </c>
      <c r="K255" s="108"/>
      <c r="L255" s="3">
        <f>SUM(J255:K255)</f>
        <v>112</v>
      </c>
    </row>
    <row r="256" spans="1:12" ht="47.25" customHeight="1" outlineLevel="4" x14ac:dyDescent="0.2">
      <c r="A256" s="178" t="s">
        <v>169</v>
      </c>
      <c r="B256" s="178"/>
      <c r="C256" s="2" t="s">
        <v>170</v>
      </c>
      <c r="D256" s="153">
        <f>D261+D259+D257+D263+D265+D267+D269</f>
        <v>26235.699999999997</v>
      </c>
      <c r="E256" s="153">
        <f t="shared" ref="E256:L256" si="672">E261+E259+E257+E263+E265+E267+E269</f>
        <v>156666.81</v>
      </c>
      <c r="F256" s="183">
        <f t="shared" si="672"/>
        <v>182902.51</v>
      </c>
      <c r="G256" s="153">
        <f t="shared" si="672"/>
        <v>12348.3</v>
      </c>
      <c r="H256" s="153">
        <f t="shared" si="672"/>
        <v>0</v>
      </c>
      <c r="I256" s="183">
        <f t="shared" si="672"/>
        <v>12348.3</v>
      </c>
      <c r="J256" s="153">
        <f t="shared" si="672"/>
        <v>12348.3</v>
      </c>
      <c r="K256" s="153">
        <f t="shared" si="672"/>
        <v>0</v>
      </c>
      <c r="L256" s="183">
        <f t="shared" si="672"/>
        <v>12348.3</v>
      </c>
    </row>
    <row r="257" spans="1:12" ht="47.25" outlineLevel="5" x14ac:dyDescent="0.25">
      <c r="A257" s="278" t="s">
        <v>542</v>
      </c>
      <c r="B257" s="278"/>
      <c r="C257" s="261" t="s">
        <v>543</v>
      </c>
      <c r="D257" s="153">
        <f>D258</f>
        <v>1000</v>
      </c>
      <c r="E257" s="153">
        <f t="shared" ref="E257:F257" si="673">E258</f>
        <v>0</v>
      </c>
      <c r="F257" s="183">
        <f t="shared" si="673"/>
        <v>1000</v>
      </c>
      <c r="G257" s="153"/>
      <c r="H257" s="153">
        <f t="shared" ref="H257" si="674">H258</f>
        <v>0</v>
      </c>
      <c r="I257" s="183"/>
      <c r="J257" s="153"/>
      <c r="K257" s="153">
        <f t="shared" ref="K257" si="675">K258</f>
        <v>0</v>
      </c>
      <c r="L257" s="183"/>
    </row>
    <row r="258" spans="1:12" ht="31.5" outlineLevel="7" x14ac:dyDescent="0.25">
      <c r="A258" s="279" t="s">
        <v>542</v>
      </c>
      <c r="B258" s="279" t="s">
        <v>51</v>
      </c>
      <c r="C258" s="262" t="s">
        <v>52</v>
      </c>
      <c r="D258" s="108">
        <v>1000</v>
      </c>
      <c r="E258" s="108"/>
      <c r="F258" s="3">
        <f>SUM(D258:E258)</f>
        <v>1000</v>
      </c>
      <c r="G258" s="108"/>
      <c r="H258" s="108"/>
      <c r="I258" s="3"/>
      <c r="J258" s="108"/>
      <c r="K258" s="108"/>
      <c r="L258" s="3"/>
    </row>
    <row r="259" spans="1:12" ht="47.25" outlineLevel="5" x14ac:dyDescent="0.2">
      <c r="A259" s="198" t="s">
        <v>171</v>
      </c>
      <c r="B259" s="198"/>
      <c r="C259" s="177" t="s">
        <v>648</v>
      </c>
      <c r="D259" s="143">
        <f t="shared" ref="D259:L259" si="676">D260</f>
        <v>1234.8</v>
      </c>
      <c r="E259" s="143">
        <f t="shared" si="676"/>
        <v>0</v>
      </c>
      <c r="F259" s="180">
        <f t="shared" si="676"/>
        <v>1234.8</v>
      </c>
      <c r="G259" s="143">
        <f t="shared" si="676"/>
        <v>1234.8</v>
      </c>
      <c r="H259" s="143">
        <f t="shared" si="676"/>
        <v>0</v>
      </c>
      <c r="I259" s="180">
        <f t="shared" si="676"/>
        <v>1234.8</v>
      </c>
      <c r="J259" s="143">
        <f t="shared" si="676"/>
        <v>1234.8</v>
      </c>
      <c r="K259" s="143">
        <f t="shared" si="676"/>
        <v>0</v>
      </c>
      <c r="L259" s="180">
        <f t="shared" si="676"/>
        <v>1234.8</v>
      </c>
    </row>
    <row r="260" spans="1:12" ht="31.5" outlineLevel="7" x14ac:dyDescent="0.2">
      <c r="A260" s="175" t="s">
        <v>171</v>
      </c>
      <c r="B260" s="175" t="s">
        <v>51</v>
      </c>
      <c r="C260" s="296" t="s">
        <v>52</v>
      </c>
      <c r="D260" s="108">
        <f>1272.1-37.3</f>
        <v>1234.8</v>
      </c>
      <c r="E260" s="108"/>
      <c r="F260" s="3">
        <f>SUM(D260:E260)</f>
        <v>1234.8</v>
      </c>
      <c r="G260" s="108">
        <f t="shared" ref="G260:J260" si="677">1272.1-37.3</f>
        <v>1234.8</v>
      </c>
      <c r="H260" s="108"/>
      <c r="I260" s="3">
        <f>SUM(G260:H260)</f>
        <v>1234.8</v>
      </c>
      <c r="J260" s="108">
        <f t="shared" si="677"/>
        <v>1234.8</v>
      </c>
      <c r="K260" s="108"/>
      <c r="L260" s="3">
        <f>SUM(J260:K260)</f>
        <v>1234.8</v>
      </c>
    </row>
    <row r="261" spans="1:12" ht="47.25" outlineLevel="5" x14ac:dyDescent="0.2">
      <c r="A261" s="198" t="s">
        <v>171</v>
      </c>
      <c r="B261" s="198"/>
      <c r="C261" s="177" t="s">
        <v>649</v>
      </c>
      <c r="D261" s="143">
        <f>D262</f>
        <v>11113.5</v>
      </c>
      <c r="E261" s="143">
        <f t="shared" ref="E261:F261" si="678">E262</f>
        <v>0</v>
      </c>
      <c r="F261" s="180">
        <f t="shared" si="678"/>
        <v>11113.5</v>
      </c>
      <c r="G261" s="143">
        <f t="shared" ref="G261:J261" si="679">G262</f>
        <v>11113.5</v>
      </c>
      <c r="H261" s="143">
        <f t="shared" ref="H261" si="680">H262</f>
        <v>0</v>
      </c>
      <c r="I261" s="180">
        <f t="shared" ref="I261" si="681">I262</f>
        <v>11113.5</v>
      </c>
      <c r="J261" s="143">
        <f t="shared" si="679"/>
        <v>11113.5</v>
      </c>
      <c r="K261" s="143">
        <f t="shared" ref="K261" si="682">K262</f>
        <v>0</v>
      </c>
      <c r="L261" s="180">
        <f t="shared" ref="L261" si="683">L262</f>
        <v>11113.5</v>
      </c>
    </row>
    <row r="262" spans="1:12" ht="31.5" outlineLevel="7" x14ac:dyDescent="0.2">
      <c r="A262" s="175" t="s">
        <v>171</v>
      </c>
      <c r="B262" s="175" t="s">
        <v>51</v>
      </c>
      <c r="C262" s="296" t="s">
        <v>52</v>
      </c>
      <c r="D262" s="108">
        <v>11113.5</v>
      </c>
      <c r="E262" s="108"/>
      <c r="F262" s="3">
        <f>SUM(D262:E262)</f>
        <v>11113.5</v>
      </c>
      <c r="G262" s="145">
        <v>11113.5</v>
      </c>
      <c r="H262" s="108"/>
      <c r="I262" s="3">
        <f>SUM(G262:H262)</f>
        <v>11113.5</v>
      </c>
      <c r="J262" s="145">
        <v>11113.5</v>
      </c>
      <c r="K262" s="108"/>
      <c r="L262" s="3">
        <f>SUM(J262:K262)</f>
        <v>11113.5</v>
      </c>
    </row>
    <row r="263" spans="1:12" ht="60.75" customHeight="1" outlineLevel="7" x14ac:dyDescent="0.2">
      <c r="A263" s="198" t="s">
        <v>558</v>
      </c>
      <c r="B263" s="198"/>
      <c r="C263" s="177" t="s">
        <v>651</v>
      </c>
      <c r="D263" s="143">
        <f>D264</f>
        <v>3864</v>
      </c>
      <c r="E263" s="143">
        <f t="shared" ref="E263:F263" si="684">E264</f>
        <v>0</v>
      </c>
      <c r="F263" s="180">
        <f t="shared" si="684"/>
        <v>3864</v>
      </c>
      <c r="G263" s="143"/>
      <c r="H263" s="143">
        <f t="shared" ref="H263" si="685">H264</f>
        <v>0</v>
      </c>
      <c r="I263" s="180"/>
      <c r="J263" s="143"/>
      <c r="K263" s="143">
        <f t="shared" ref="K263" si="686">K264</f>
        <v>0</v>
      </c>
      <c r="L263" s="180"/>
    </row>
    <row r="264" spans="1:12" ht="31.5" outlineLevel="7" x14ac:dyDescent="0.2">
      <c r="A264" s="175" t="s">
        <v>558</v>
      </c>
      <c r="B264" s="175" t="s">
        <v>51</v>
      </c>
      <c r="C264" s="296" t="s">
        <v>52</v>
      </c>
      <c r="D264" s="108">
        <v>3864</v>
      </c>
      <c r="E264" s="108"/>
      <c r="F264" s="3">
        <f>SUM(D264:E264)</f>
        <v>3864</v>
      </c>
      <c r="G264" s="145"/>
      <c r="H264" s="108"/>
      <c r="I264" s="3"/>
      <c r="J264" s="145"/>
      <c r="K264" s="108"/>
      <c r="L264" s="3"/>
    </row>
    <row r="265" spans="1:12" ht="63" customHeight="1" outlineLevel="7" x14ac:dyDescent="0.2">
      <c r="A265" s="198" t="s">
        <v>558</v>
      </c>
      <c r="B265" s="198"/>
      <c r="C265" s="177" t="s">
        <v>652</v>
      </c>
      <c r="D265" s="143">
        <f>D266</f>
        <v>9023.4</v>
      </c>
      <c r="E265" s="143">
        <f t="shared" ref="E265:F265" si="687">E266</f>
        <v>0</v>
      </c>
      <c r="F265" s="180">
        <f t="shared" si="687"/>
        <v>9023.4</v>
      </c>
      <c r="G265" s="143"/>
      <c r="H265" s="143">
        <f t="shared" ref="H265" si="688">H266</f>
        <v>0</v>
      </c>
      <c r="I265" s="180"/>
      <c r="J265" s="143"/>
      <c r="K265" s="143">
        <f t="shared" ref="K265" si="689">K266</f>
        <v>0</v>
      </c>
      <c r="L265" s="180"/>
    </row>
    <row r="266" spans="1:12" ht="31.5" outlineLevel="7" x14ac:dyDescent="0.2">
      <c r="A266" s="175" t="s">
        <v>558</v>
      </c>
      <c r="B266" s="175" t="s">
        <v>51</v>
      </c>
      <c r="C266" s="296" t="s">
        <v>52</v>
      </c>
      <c r="D266" s="108">
        <v>9023.4</v>
      </c>
      <c r="E266" s="108"/>
      <c r="F266" s="3">
        <f>SUM(D266:E266)</f>
        <v>9023.4</v>
      </c>
      <c r="G266" s="145"/>
      <c r="H266" s="108"/>
      <c r="I266" s="3"/>
      <c r="J266" s="145"/>
      <c r="K266" s="108"/>
      <c r="L266" s="3"/>
    </row>
    <row r="267" spans="1:12" ht="33" customHeight="1" outlineLevel="7" x14ac:dyDescent="0.25">
      <c r="A267" s="198" t="s">
        <v>869</v>
      </c>
      <c r="B267" s="198"/>
      <c r="C267" s="254" t="s">
        <v>881</v>
      </c>
      <c r="D267" s="108"/>
      <c r="E267" s="143">
        <f t="shared" ref="E267:K267" si="690">E268</f>
        <v>39169.202499999999</v>
      </c>
      <c r="F267" s="180">
        <f t="shared" si="690"/>
        <v>39169.202499999999</v>
      </c>
      <c r="G267" s="143">
        <f t="shared" si="690"/>
        <v>0</v>
      </c>
      <c r="H267" s="143">
        <f t="shared" si="690"/>
        <v>0</v>
      </c>
      <c r="I267" s="180"/>
      <c r="J267" s="143">
        <f t="shared" si="690"/>
        <v>0</v>
      </c>
      <c r="K267" s="143">
        <f t="shared" si="690"/>
        <v>0</v>
      </c>
      <c r="L267" s="180"/>
    </row>
    <row r="268" spans="1:12" ht="31.5" outlineLevel="7" x14ac:dyDescent="0.25">
      <c r="A268" s="175" t="s">
        <v>869</v>
      </c>
      <c r="B268" s="175" t="s">
        <v>51</v>
      </c>
      <c r="C268" s="256" t="s">
        <v>52</v>
      </c>
      <c r="D268" s="108"/>
      <c r="E268" s="171">
        <f>21409.2025+7500+3250+7010</f>
        <v>39169.202499999999</v>
      </c>
      <c r="F268" s="240">
        <f>SUM(D268:E268)</f>
        <v>39169.202499999999</v>
      </c>
      <c r="G268" s="145"/>
      <c r="H268" s="172"/>
      <c r="I268" s="3"/>
      <c r="J268" s="145"/>
      <c r="K268" s="172"/>
      <c r="L268" s="3"/>
    </row>
    <row r="269" spans="1:12" ht="35.25" customHeight="1" outlineLevel="7" x14ac:dyDescent="0.25">
      <c r="A269" s="198" t="s">
        <v>869</v>
      </c>
      <c r="B269" s="198"/>
      <c r="C269" s="254" t="s">
        <v>880</v>
      </c>
      <c r="D269" s="108"/>
      <c r="E269" s="143">
        <f t="shared" ref="E269:K269" si="691">E270</f>
        <v>117497.6075</v>
      </c>
      <c r="F269" s="180">
        <f t="shared" si="691"/>
        <v>117497.6075</v>
      </c>
      <c r="G269" s="143">
        <f t="shared" si="691"/>
        <v>0</v>
      </c>
      <c r="H269" s="143">
        <f t="shared" si="691"/>
        <v>0</v>
      </c>
      <c r="I269" s="180"/>
      <c r="J269" s="143">
        <f t="shared" si="691"/>
        <v>0</v>
      </c>
      <c r="K269" s="143">
        <f t="shared" si="691"/>
        <v>0</v>
      </c>
      <c r="L269" s="180"/>
    </row>
    <row r="270" spans="1:12" ht="31.5" outlineLevel="7" x14ac:dyDescent="0.25">
      <c r="A270" s="175" t="s">
        <v>869</v>
      </c>
      <c r="B270" s="175" t="s">
        <v>51</v>
      </c>
      <c r="C270" s="256" t="s">
        <v>52</v>
      </c>
      <c r="D270" s="108"/>
      <c r="E270" s="171">
        <f>64227.6075+22500+9750+21020</f>
        <v>117497.6075</v>
      </c>
      <c r="F270" s="240">
        <f>SUM(D270:E270)</f>
        <v>117497.6075</v>
      </c>
      <c r="G270" s="145"/>
      <c r="H270" s="172"/>
      <c r="I270" s="3"/>
      <c r="J270" s="145"/>
      <c r="K270" s="172"/>
      <c r="L270" s="3"/>
    </row>
    <row r="271" spans="1:12" ht="27.75" customHeight="1" outlineLevel="4" x14ac:dyDescent="0.2">
      <c r="A271" s="178" t="s">
        <v>172</v>
      </c>
      <c r="B271" s="178"/>
      <c r="C271" s="2" t="s">
        <v>159</v>
      </c>
      <c r="D271" s="153">
        <f>D274+D272</f>
        <v>3835.4</v>
      </c>
      <c r="E271" s="153">
        <f t="shared" ref="E271:F271" si="692">E274+E272</f>
        <v>0</v>
      </c>
      <c r="F271" s="183">
        <f t="shared" si="692"/>
        <v>3835.4</v>
      </c>
      <c r="G271" s="153">
        <f t="shared" ref="G271:J271" si="693">G274+G272</f>
        <v>12743.5</v>
      </c>
      <c r="H271" s="153">
        <f t="shared" ref="H271" si="694">H274+H272</f>
        <v>0</v>
      </c>
      <c r="I271" s="183">
        <f t="shared" ref="I271" si="695">I274+I272</f>
        <v>12743.5</v>
      </c>
      <c r="J271" s="153">
        <f t="shared" si="693"/>
        <v>15982.3</v>
      </c>
      <c r="K271" s="153">
        <f t="shared" ref="K271" si="696">K274+K272</f>
        <v>0</v>
      </c>
      <c r="L271" s="183">
        <f t="shared" ref="L271" si="697">L274+L272</f>
        <v>15982.3</v>
      </c>
    </row>
    <row r="272" spans="1:12" ht="47.25" outlineLevel="5" x14ac:dyDescent="0.2">
      <c r="A272" s="198" t="s">
        <v>173</v>
      </c>
      <c r="B272" s="198"/>
      <c r="C272" s="177" t="s">
        <v>450</v>
      </c>
      <c r="D272" s="143">
        <f t="shared" ref="D272:L272" si="698">D273</f>
        <v>3552.8</v>
      </c>
      <c r="E272" s="143">
        <f t="shared" si="698"/>
        <v>0</v>
      </c>
      <c r="F272" s="180">
        <f t="shared" si="698"/>
        <v>3552.8</v>
      </c>
      <c r="G272" s="143">
        <f t="shared" si="698"/>
        <v>3823.1</v>
      </c>
      <c r="H272" s="143">
        <f t="shared" si="698"/>
        <v>0</v>
      </c>
      <c r="I272" s="180">
        <f t="shared" si="698"/>
        <v>3823.1</v>
      </c>
      <c r="J272" s="143">
        <f t="shared" si="698"/>
        <v>4794.7</v>
      </c>
      <c r="K272" s="143">
        <f t="shared" si="698"/>
        <v>0</v>
      </c>
      <c r="L272" s="180">
        <f t="shared" si="698"/>
        <v>4794.7</v>
      </c>
    </row>
    <row r="273" spans="1:12" ht="31.5" outlineLevel="7" x14ac:dyDescent="0.2">
      <c r="A273" s="175" t="s">
        <v>173</v>
      </c>
      <c r="B273" s="175" t="s">
        <v>51</v>
      </c>
      <c r="C273" s="296" t="s">
        <v>52</v>
      </c>
      <c r="D273" s="108">
        <v>3552.8</v>
      </c>
      <c r="E273" s="108"/>
      <c r="F273" s="3">
        <f>SUM(D273:E273)</f>
        <v>3552.8</v>
      </c>
      <c r="G273" s="145">
        <v>3823.1</v>
      </c>
      <c r="H273" s="108"/>
      <c r="I273" s="3">
        <f>SUM(G273:H273)</f>
        <v>3823.1</v>
      </c>
      <c r="J273" s="145">
        <v>4794.7</v>
      </c>
      <c r="K273" s="108"/>
      <c r="L273" s="3">
        <f>SUM(J273:K273)</f>
        <v>4794.7</v>
      </c>
    </row>
    <row r="274" spans="1:12" ht="47.25" outlineLevel="5" x14ac:dyDescent="0.2">
      <c r="A274" s="198" t="s">
        <v>173</v>
      </c>
      <c r="B274" s="198"/>
      <c r="C274" s="177" t="s">
        <v>595</v>
      </c>
      <c r="D274" s="143">
        <f t="shared" ref="D274:L274" si="699">D275</f>
        <v>282.60000000000002</v>
      </c>
      <c r="E274" s="143">
        <f t="shared" si="699"/>
        <v>0</v>
      </c>
      <c r="F274" s="180">
        <f t="shared" si="699"/>
        <v>282.60000000000002</v>
      </c>
      <c r="G274" s="143">
        <f t="shared" si="699"/>
        <v>8920.4</v>
      </c>
      <c r="H274" s="143">
        <f t="shared" si="699"/>
        <v>0</v>
      </c>
      <c r="I274" s="180">
        <f t="shared" si="699"/>
        <v>8920.4</v>
      </c>
      <c r="J274" s="143">
        <f t="shared" si="699"/>
        <v>11187.6</v>
      </c>
      <c r="K274" s="143">
        <f t="shared" si="699"/>
        <v>0</v>
      </c>
      <c r="L274" s="180">
        <f t="shared" si="699"/>
        <v>11187.6</v>
      </c>
    </row>
    <row r="275" spans="1:12" ht="31.5" outlineLevel="7" x14ac:dyDescent="0.2">
      <c r="A275" s="175" t="s">
        <v>173</v>
      </c>
      <c r="B275" s="175" t="s">
        <v>51</v>
      </c>
      <c r="C275" s="296" t="s">
        <v>52</v>
      </c>
      <c r="D275" s="108">
        <v>282.60000000000002</v>
      </c>
      <c r="E275" s="108"/>
      <c r="F275" s="3">
        <f>SUM(D275:E275)</f>
        <v>282.60000000000002</v>
      </c>
      <c r="G275" s="145">
        <v>8920.4</v>
      </c>
      <c r="H275" s="108"/>
      <c r="I275" s="3">
        <f>SUM(G275:H275)</f>
        <v>8920.4</v>
      </c>
      <c r="J275" s="145">
        <v>11187.6</v>
      </c>
      <c r="K275" s="108"/>
      <c r="L275" s="3">
        <f>SUM(J275:K275)</f>
        <v>11187.6</v>
      </c>
    </row>
    <row r="276" spans="1:12" ht="31.5" outlineLevel="7" x14ac:dyDescent="0.2">
      <c r="A276" s="178" t="s">
        <v>174</v>
      </c>
      <c r="B276" s="178"/>
      <c r="C276" s="177" t="s">
        <v>377</v>
      </c>
      <c r="D276" s="143">
        <f>D283+D277+D281+D279</f>
        <v>102754.70000000001</v>
      </c>
      <c r="E276" s="143">
        <f t="shared" ref="E276:F276" si="700">E283+E277+E281+E279</f>
        <v>0</v>
      </c>
      <c r="F276" s="180">
        <f t="shared" si="700"/>
        <v>102754.70000000001</v>
      </c>
      <c r="G276" s="143">
        <f t="shared" ref="G276:J276" si="701">G283+G277+G281+G279</f>
        <v>4130.8999999999996</v>
      </c>
      <c r="H276" s="143">
        <f t="shared" ref="H276" si="702">H283+H277+H281+H279</f>
        <v>0</v>
      </c>
      <c r="I276" s="180">
        <f t="shared" ref="I276" si="703">I283+I277+I281+I279</f>
        <v>4130.8999999999996</v>
      </c>
      <c r="J276" s="143">
        <f t="shared" si="701"/>
        <v>4130.8999999999996</v>
      </c>
      <c r="K276" s="143">
        <f t="shared" ref="K276" si="704">K283+K277+K281+K279</f>
        <v>0</v>
      </c>
      <c r="L276" s="180">
        <f t="shared" ref="L276" si="705">L283+L277+L281+L279</f>
        <v>4130.8999999999996</v>
      </c>
    </row>
    <row r="277" spans="1:12" ht="52.5" customHeight="1" outlineLevel="7" x14ac:dyDescent="0.2">
      <c r="A277" s="198" t="s">
        <v>559</v>
      </c>
      <c r="B277" s="198"/>
      <c r="C277" s="177" t="s">
        <v>594</v>
      </c>
      <c r="D277" s="143">
        <f>D278</f>
        <v>966.6</v>
      </c>
      <c r="E277" s="143">
        <f t="shared" ref="E277:F277" si="706">E278</f>
        <v>0</v>
      </c>
      <c r="F277" s="180">
        <f t="shared" si="706"/>
        <v>966.6</v>
      </c>
      <c r="G277" s="143"/>
      <c r="H277" s="143">
        <f t="shared" ref="H277" si="707">H278</f>
        <v>0</v>
      </c>
      <c r="I277" s="180"/>
      <c r="J277" s="143"/>
      <c r="K277" s="143">
        <f t="shared" ref="K277" si="708">K278</f>
        <v>0</v>
      </c>
      <c r="L277" s="180"/>
    </row>
    <row r="278" spans="1:12" ht="31.5" outlineLevel="7" x14ac:dyDescent="0.2">
      <c r="A278" s="175" t="s">
        <v>559</v>
      </c>
      <c r="B278" s="175" t="s">
        <v>51</v>
      </c>
      <c r="C278" s="296" t="s">
        <v>52</v>
      </c>
      <c r="D278" s="108">
        <v>966.6</v>
      </c>
      <c r="E278" s="108"/>
      <c r="F278" s="3">
        <f>SUM(D278:E278)</f>
        <v>966.6</v>
      </c>
      <c r="G278" s="145"/>
      <c r="H278" s="108"/>
      <c r="I278" s="3"/>
      <c r="J278" s="145"/>
      <c r="K278" s="108"/>
      <c r="L278" s="3"/>
    </row>
    <row r="279" spans="1:12" ht="59.25" customHeight="1" outlineLevel="7" x14ac:dyDescent="0.2">
      <c r="A279" s="198" t="s">
        <v>559</v>
      </c>
      <c r="B279" s="198"/>
      <c r="C279" s="177" t="s">
        <v>643</v>
      </c>
      <c r="D279" s="143">
        <f>D280</f>
        <v>96680.6</v>
      </c>
      <c r="E279" s="143">
        <f t="shared" ref="E279:F279" si="709">E280</f>
        <v>0</v>
      </c>
      <c r="F279" s="180">
        <f t="shared" si="709"/>
        <v>96680.6</v>
      </c>
      <c r="G279" s="143"/>
      <c r="H279" s="143">
        <f t="shared" ref="H279" si="710">H280</f>
        <v>0</v>
      </c>
      <c r="I279" s="180"/>
      <c r="J279" s="143"/>
      <c r="K279" s="143">
        <f t="shared" ref="K279" si="711">K280</f>
        <v>0</v>
      </c>
      <c r="L279" s="180"/>
    </row>
    <row r="280" spans="1:12" ht="31.5" outlineLevel="7" x14ac:dyDescent="0.2">
      <c r="A280" s="175" t="s">
        <v>559</v>
      </c>
      <c r="B280" s="175" t="s">
        <v>51</v>
      </c>
      <c r="C280" s="296" t="s">
        <v>52</v>
      </c>
      <c r="D280" s="108">
        <v>96680.6</v>
      </c>
      <c r="E280" s="108"/>
      <c r="F280" s="3">
        <f>SUM(D280:E280)</f>
        <v>96680.6</v>
      </c>
      <c r="G280" s="145"/>
      <c r="H280" s="108"/>
      <c r="I280" s="3"/>
      <c r="J280" s="145"/>
      <c r="K280" s="108"/>
      <c r="L280" s="3"/>
    </row>
    <row r="281" spans="1:12" ht="52.5" customHeight="1" outlineLevel="7" x14ac:dyDescent="0.2">
      <c r="A281" s="198" t="s">
        <v>559</v>
      </c>
      <c r="B281" s="198"/>
      <c r="C281" s="177" t="s">
        <v>593</v>
      </c>
      <c r="D281" s="143">
        <f>D282</f>
        <v>976.6</v>
      </c>
      <c r="E281" s="143">
        <f t="shared" ref="E281:F281" si="712">E282</f>
        <v>0</v>
      </c>
      <c r="F281" s="180">
        <f t="shared" si="712"/>
        <v>976.6</v>
      </c>
      <c r="G281" s="143"/>
      <c r="H281" s="143">
        <f t="shared" ref="H281" si="713">H282</f>
        <v>0</v>
      </c>
      <c r="I281" s="180"/>
      <c r="J281" s="143"/>
      <c r="K281" s="143">
        <f t="shared" ref="K281" si="714">K282</f>
        <v>0</v>
      </c>
      <c r="L281" s="180"/>
    </row>
    <row r="282" spans="1:12" ht="31.5" outlineLevel="7" x14ac:dyDescent="0.2">
      <c r="A282" s="175" t="s">
        <v>559</v>
      </c>
      <c r="B282" s="175" t="s">
        <v>51</v>
      </c>
      <c r="C282" s="296" t="s">
        <v>52</v>
      </c>
      <c r="D282" s="108">
        <v>976.6</v>
      </c>
      <c r="E282" s="108"/>
      <c r="F282" s="3">
        <f>SUM(D282:E282)</f>
        <v>976.6</v>
      </c>
      <c r="G282" s="145"/>
      <c r="H282" s="108"/>
      <c r="I282" s="3"/>
      <c r="J282" s="145"/>
      <c r="K282" s="108"/>
      <c r="L282" s="3"/>
    </row>
    <row r="283" spans="1:12" ht="31.5" outlineLevel="7" x14ac:dyDescent="0.2">
      <c r="A283" s="198" t="s">
        <v>175</v>
      </c>
      <c r="B283" s="198"/>
      <c r="C283" s="177" t="s">
        <v>524</v>
      </c>
      <c r="D283" s="143">
        <f t="shared" ref="D283:L283" si="715">D284</f>
        <v>4130.8999999999996</v>
      </c>
      <c r="E283" s="143">
        <f t="shared" si="715"/>
        <v>0</v>
      </c>
      <c r="F283" s="180">
        <f t="shared" si="715"/>
        <v>4130.8999999999996</v>
      </c>
      <c r="G283" s="143">
        <f t="shared" si="715"/>
        <v>4130.8999999999996</v>
      </c>
      <c r="H283" s="143">
        <f t="shared" si="715"/>
        <v>0</v>
      </c>
      <c r="I283" s="180">
        <f t="shared" si="715"/>
        <v>4130.8999999999996</v>
      </c>
      <c r="J283" s="143">
        <f t="shared" si="715"/>
        <v>4130.8999999999996</v>
      </c>
      <c r="K283" s="143">
        <f t="shared" si="715"/>
        <v>0</v>
      </c>
      <c r="L283" s="180">
        <f t="shared" si="715"/>
        <v>4130.8999999999996</v>
      </c>
    </row>
    <row r="284" spans="1:12" ht="31.5" outlineLevel="5" x14ac:dyDescent="0.2">
      <c r="A284" s="175" t="s">
        <v>175</v>
      </c>
      <c r="B284" s="175" t="s">
        <v>51</v>
      </c>
      <c r="C284" s="296" t="s">
        <v>52</v>
      </c>
      <c r="D284" s="108">
        <v>4130.8999999999996</v>
      </c>
      <c r="E284" s="108"/>
      <c r="F284" s="3">
        <f>SUM(D284:E284)</f>
        <v>4130.8999999999996</v>
      </c>
      <c r="G284" s="145">
        <v>4130.8999999999996</v>
      </c>
      <c r="H284" s="108"/>
      <c r="I284" s="3">
        <f>SUM(G284:H284)</f>
        <v>4130.8999999999996</v>
      </c>
      <c r="J284" s="145">
        <v>4130.8999999999996</v>
      </c>
      <c r="K284" s="108"/>
      <c r="L284" s="3">
        <f>SUM(J284:K284)</f>
        <v>4130.8999999999996</v>
      </c>
    </row>
    <row r="285" spans="1:12" ht="47.25" outlineLevel="7" x14ac:dyDescent="0.2">
      <c r="A285" s="178" t="s">
        <v>153</v>
      </c>
      <c r="B285" s="178"/>
      <c r="C285" s="2" t="s">
        <v>154</v>
      </c>
      <c r="D285" s="153">
        <f>D286+D290</f>
        <v>13500</v>
      </c>
      <c r="E285" s="153">
        <f t="shared" ref="E285:F285" si="716">E286+E290</f>
        <v>0</v>
      </c>
      <c r="F285" s="183">
        <f t="shared" si="716"/>
        <v>13500</v>
      </c>
      <c r="G285" s="153">
        <f t="shared" ref="G285:J285" si="717">G286+G290</f>
        <v>13500</v>
      </c>
      <c r="H285" s="153">
        <f t="shared" ref="H285" si="718">H286+H290</f>
        <v>0</v>
      </c>
      <c r="I285" s="183">
        <f t="shared" ref="I285" si="719">I286+I290</f>
        <v>13500</v>
      </c>
      <c r="J285" s="153">
        <f t="shared" si="717"/>
        <v>13500</v>
      </c>
      <c r="K285" s="153">
        <f t="shared" ref="K285" si="720">K286+K290</f>
        <v>0</v>
      </c>
      <c r="L285" s="183">
        <f t="shared" ref="L285" si="721">L286+L290</f>
        <v>13500</v>
      </c>
    </row>
    <row r="286" spans="1:12" ht="31.5" customHeight="1" outlineLevel="4" x14ac:dyDescent="0.2">
      <c r="A286" s="178" t="s">
        <v>155</v>
      </c>
      <c r="B286" s="178"/>
      <c r="C286" s="2" t="s">
        <v>156</v>
      </c>
      <c r="D286" s="153">
        <f>D287</f>
        <v>10000</v>
      </c>
      <c r="E286" s="153">
        <f t="shared" ref="E286:F286" si="722">E287</f>
        <v>0</v>
      </c>
      <c r="F286" s="183">
        <f t="shared" si="722"/>
        <v>10000</v>
      </c>
      <c r="G286" s="153">
        <f t="shared" ref="G286:J286" si="723">G287</f>
        <v>10000</v>
      </c>
      <c r="H286" s="153">
        <f t="shared" ref="H286" si="724">H287</f>
        <v>0</v>
      </c>
      <c r="I286" s="183">
        <f t="shared" ref="I286" si="725">I287</f>
        <v>10000</v>
      </c>
      <c r="J286" s="153">
        <f t="shared" si="723"/>
        <v>10000</v>
      </c>
      <c r="K286" s="153">
        <f t="shared" ref="K286" si="726">K287</f>
        <v>0</v>
      </c>
      <c r="L286" s="183">
        <f t="shared" ref="L286" si="727">L287</f>
        <v>10000</v>
      </c>
    </row>
    <row r="287" spans="1:12" ht="48.75" customHeight="1" outlineLevel="5" x14ac:dyDescent="0.2">
      <c r="A287" s="198" t="s">
        <v>157</v>
      </c>
      <c r="B287" s="198"/>
      <c r="C287" s="177" t="s">
        <v>158</v>
      </c>
      <c r="D287" s="143">
        <f>D288+D289</f>
        <v>10000</v>
      </c>
      <c r="E287" s="143">
        <f t="shared" ref="E287:F287" si="728">E288+E289</f>
        <v>0</v>
      </c>
      <c r="F287" s="180">
        <f t="shared" si="728"/>
        <v>10000</v>
      </c>
      <c r="G287" s="143">
        <f t="shared" ref="G287:J287" si="729">G288+G289</f>
        <v>10000</v>
      </c>
      <c r="H287" s="143">
        <f t="shared" ref="H287" si="730">H288+H289</f>
        <v>0</v>
      </c>
      <c r="I287" s="180">
        <f t="shared" ref="I287" si="731">I288+I289</f>
        <v>10000</v>
      </c>
      <c r="J287" s="143">
        <f t="shared" si="729"/>
        <v>10000</v>
      </c>
      <c r="K287" s="143">
        <f t="shared" ref="K287" si="732">K288+K289</f>
        <v>0</v>
      </c>
      <c r="L287" s="180">
        <f t="shared" ref="L287" si="733">L288+L289</f>
        <v>10000</v>
      </c>
    </row>
    <row r="288" spans="1:12" ht="31.5" outlineLevel="7" x14ac:dyDescent="0.2">
      <c r="A288" s="175" t="s">
        <v>157</v>
      </c>
      <c r="B288" s="175" t="s">
        <v>7</v>
      </c>
      <c r="C288" s="296" t="s">
        <v>8</v>
      </c>
      <c r="D288" s="108">
        <v>4000</v>
      </c>
      <c r="E288" s="108"/>
      <c r="F288" s="3">
        <f t="shared" ref="F288:F289" si="734">SUM(D288:E288)</f>
        <v>4000</v>
      </c>
      <c r="G288" s="145">
        <v>4000</v>
      </c>
      <c r="H288" s="108"/>
      <c r="I288" s="3">
        <f t="shared" ref="I288:I289" si="735">SUM(G288:H288)</f>
        <v>4000</v>
      </c>
      <c r="J288" s="145">
        <v>4000</v>
      </c>
      <c r="K288" s="108"/>
      <c r="L288" s="3">
        <f t="shared" ref="L288:L289" si="736">SUM(J288:K288)</f>
        <v>4000</v>
      </c>
    </row>
    <row r="289" spans="1:12" outlineLevel="5" x14ac:dyDescent="0.2">
      <c r="A289" s="175" t="s">
        <v>157</v>
      </c>
      <c r="B289" s="175" t="s">
        <v>15</v>
      </c>
      <c r="C289" s="296" t="s">
        <v>16</v>
      </c>
      <c r="D289" s="108">
        <v>6000</v>
      </c>
      <c r="E289" s="108"/>
      <c r="F289" s="3">
        <f t="shared" si="734"/>
        <v>6000</v>
      </c>
      <c r="G289" s="108">
        <v>6000</v>
      </c>
      <c r="H289" s="108"/>
      <c r="I289" s="3">
        <f t="shared" si="735"/>
        <v>6000</v>
      </c>
      <c r="J289" s="108">
        <v>6000</v>
      </c>
      <c r="K289" s="108"/>
      <c r="L289" s="3">
        <f t="shared" si="736"/>
        <v>6000</v>
      </c>
    </row>
    <row r="290" spans="1:12" ht="31.5" outlineLevel="7" x14ac:dyDescent="0.2">
      <c r="A290" s="178" t="s">
        <v>369</v>
      </c>
      <c r="B290" s="179"/>
      <c r="C290" s="2" t="s">
        <v>367</v>
      </c>
      <c r="D290" s="153">
        <f>D291</f>
        <v>3500</v>
      </c>
      <c r="E290" s="153">
        <f t="shared" ref="E290:F291" si="737">E291</f>
        <v>0</v>
      </c>
      <c r="F290" s="183">
        <f t="shared" si="737"/>
        <v>3500</v>
      </c>
      <c r="G290" s="153">
        <f t="shared" ref="G290:J290" si="738">G291</f>
        <v>3500</v>
      </c>
      <c r="H290" s="153">
        <f t="shared" ref="H290:H291" si="739">H291</f>
        <v>0</v>
      </c>
      <c r="I290" s="183">
        <f t="shared" ref="I290:I291" si="740">I291</f>
        <v>3500</v>
      </c>
      <c r="J290" s="153">
        <f t="shared" si="738"/>
        <v>3500</v>
      </c>
      <c r="K290" s="153">
        <f t="shared" ref="K290:K291" si="741">K291</f>
        <v>0</v>
      </c>
      <c r="L290" s="183">
        <f t="shared" ref="L290:L291" si="742">L291</f>
        <v>3500</v>
      </c>
    </row>
    <row r="291" spans="1:12" ht="31.5" outlineLevel="4" x14ac:dyDescent="0.2">
      <c r="A291" s="198" t="s">
        <v>370</v>
      </c>
      <c r="B291" s="198"/>
      <c r="C291" s="177" t="s">
        <v>630</v>
      </c>
      <c r="D291" s="143">
        <f>D292</f>
        <v>3500</v>
      </c>
      <c r="E291" s="143">
        <f t="shared" si="737"/>
        <v>0</v>
      </c>
      <c r="F291" s="180">
        <f t="shared" si="737"/>
        <v>3500</v>
      </c>
      <c r="G291" s="143">
        <f t="shared" ref="G291:J291" si="743">G292</f>
        <v>3500</v>
      </c>
      <c r="H291" s="143">
        <f t="shared" si="739"/>
        <v>0</v>
      </c>
      <c r="I291" s="180">
        <f t="shared" si="740"/>
        <v>3500</v>
      </c>
      <c r="J291" s="143">
        <f t="shared" si="743"/>
        <v>3500</v>
      </c>
      <c r="K291" s="143">
        <f t="shared" si="741"/>
        <v>0</v>
      </c>
      <c r="L291" s="180">
        <f t="shared" si="742"/>
        <v>3500</v>
      </c>
    </row>
    <row r="292" spans="1:12" outlineLevel="4" x14ac:dyDescent="0.2">
      <c r="A292" s="175" t="s">
        <v>370</v>
      </c>
      <c r="B292" s="175" t="s">
        <v>15</v>
      </c>
      <c r="C292" s="296" t="s">
        <v>16</v>
      </c>
      <c r="D292" s="108">
        <v>3500</v>
      </c>
      <c r="E292" s="108"/>
      <c r="F292" s="3">
        <f>SUM(D292:E292)</f>
        <v>3500</v>
      </c>
      <c r="G292" s="108">
        <v>3500</v>
      </c>
      <c r="H292" s="108"/>
      <c r="I292" s="3">
        <f>SUM(G292:H292)</f>
        <v>3500</v>
      </c>
      <c r="J292" s="108">
        <v>3500</v>
      </c>
      <c r="K292" s="108"/>
      <c r="L292" s="3">
        <f>SUM(J292:K292)</f>
        <v>3500</v>
      </c>
    </row>
    <row r="293" spans="1:12" ht="31.5" outlineLevel="5" x14ac:dyDescent="0.2">
      <c r="A293" s="178" t="s">
        <v>129</v>
      </c>
      <c r="B293" s="178"/>
      <c r="C293" s="2" t="s">
        <v>130</v>
      </c>
      <c r="D293" s="153">
        <f>D294+D303</f>
        <v>263729.40000000002</v>
      </c>
      <c r="E293" s="153">
        <f t="shared" ref="E293:F293" si="744">E294+E303</f>
        <v>31860.204839999999</v>
      </c>
      <c r="F293" s="183">
        <f t="shared" si="744"/>
        <v>295589.60483999999</v>
      </c>
      <c r="G293" s="153">
        <f t="shared" ref="G293:J293" si="745">G294+G303</f>
        <v>222460.6</v>
      </c>
      <c r="H293" s="153">
        <f t="shared" ref="H293" si="746">H294+H303</f>
        <v>-2943.8390199999999</v>
      </c>
      <c r="I293" s="183">
        <f t="shared" ref="I293" si="747">I294+I303</f>
        <v>219516.76098000002</v>
      </c>
      <c r="J293" s="153">
        <f t="shared" si="745"/>
        <v>235084</v>
      </c>
      <c r="K293" s="153">
        <f t="shared" ref="K293" si="748">K294+K303</f>
        <v>0</v>
      </c>
      <c r="L293" s="183">
        <f t="shared" ref="L293" si="749">L294+L303</f>
        <v>235084</v>
      </c>
    </row>
    <row r="294" spans="1:12" ht="31.5" outlineLevel="7" x14ac:dyDescent="0.2">
      <c r="A294" s="178" t="s">
        <v>131</v>
      </c>
      <c r="B294" s="178"/>
      <c r="C294" s="2" t="s">
        <v>132</v>
      </c>
      <c r="D294" s="153">
        <f>D295+D297+D299+D301</f>
        <v>152916.4</v>
      </c>
      <c r="E294" s="153">
        <f t="shared" ref="E294:L294" si="750">E295+E297+E299+E301</f>
        <v>31860.204839999999</v>
      </c>
      <c r="F294" s="183">
        <f t="shared" si="750"/>
        <v>184776.60483999999</v>
      </c>
      <c r="G294" s="153">
        <f t="shared" si="750"/>
        <v>142923.5</v>
      </c>
      <c r="H294" s="153">
        <f t="shared" si="750"/>
        <v>0</v>
      </c>
      <c r="I294" s="183">
        <f t="shared" si="750"/>
        <v>142923.5</v>
      </c>
      <c r="J294" s="153">
        <f t="shared" si="750"/>
        <v>152916.4</v>
      </c>
      <c r="K294" s="153">
        <f t="shared" si="750"/>
        <v>0</v>
      </c>
      <c r="L294" s="183">
        <f t="shared" si="750"/>
        <v>152916.4</v>
      </c>
    </row>
    <row r="295" spans="1:12" outlineLevel="7" x14ac:dyDescent="0.2">
      <c r="A295" s="178" t="s">
        <v>845</v>
      </c>
      <c r="B295" s="178"/>
      <c r="C295" s="2" t="s">
        <v>133</v>
      </c>
      <c r="D295" s="153">
        <f>D296</f>
        <v>133500</v>
      </c>
      <c r="E295" s="153">
        <f t="shared" ref="E295:F295" si="751">E296</f>
        <v>0</v>
      </c>
      <c r="F295" s="183">
        <f t="shared" si="751"/>
        <v>133500</v>
      </c>
      <c r="G295" s="153">
        <f t="shared" ref="G295:J295" si="752">G296</f>
        <v>123507.1</v>
      </c>
      <c r="H295" s="153">
        <f t="shared" ref="H295" si="753">H296</f>
        <v>0</v>
      </c>
      <c r="I295" s="183">
        <f t="shared" ref="I295" si="754">I296</f>
        <v>123507.1</v>
      </c>
      <c r="J295" s="153">
        <f t="shared" si="752"/>
        <v>133500</v>
      </c>
      <c r="K295" s="153">
        <f t="shared" ref="K295" si="755">K296</f>
        <v>0</v>
      </c>
      <c r="L295" s="183">
        <f t="shared" ref="L295" si="756">L296</f>
        <v>133500</v>
      </c>
    </row>
    <row r="296" spans="1:12" ht="31.5" outlineLevel="7" x14ac:dyDescent="0.2">
      <c r="A296" s="179" t="s">
        <v>845</v>
      </c>
      <c r="B296" s="179" t="s">
        <v>51</v>
      </c>
      <c r="C296" s="294" t="s">
        <v>52</v>
      </c>
      <c r="D296" s="108">
        <v>133500</v>
      </c>
      <c r="E296" s="108"/>
      <c r="F296" s="3">
        <f>SUM(D296:E296)</f>
        <v>133500</v>
      </c>
      <c r="G296" s="145">
        <v>123507.1</v>
      </c>
      <c r="H296" s="108"/>
      <c r="I296" s="3">
        <f>SUM(G296:H296)</f>
        <v>123507.1</v>
      </c>
      <c r="J296" s="145">
        <v>133500</v>
      </c>
      <c r="K296" s="108"/>
      <c r="L296" s="3">
        <f>SUM(J296:K296)</f>
        <v>133500</v>
      </c>
    </row>
    <row r="297" spans="1:12" outlineLevel="7" x14ac:dyDescent="0.2">
      <c r="A297" s="178" t="s">
        <v>176</v>
      </c>
      <c r="B297" s="178"/>
      <c r="C297" s="2" t="s">
        <v>177</v>
      </c>
      <c r="D297" s="153">
        <f>D298</f>
        <v>19416.400000000001</v>
      </c>
      <c r="E297" s="153">
        <f t="shared" ref="E297:F297" si="757">E298</f>
        <v>0</v>
      </c>
      <c r="F297" s="183">
        <f t="shared" si="757"/>
        <v>19416.400000000001</v>
      </c>
      <c r="G297" s="153">
        <f t="shared" ref="G297:J297" si="758">G298</f>
        <v>19416.400000000001</v>
      </c>
      <c r="H297" s="153">
        <f t="shared" ref="H297" si="759">H298</f>
        <v>0</v>
      </c>
      <c r="I297" s="183">
        <f t="shared" ref="I297" si="760">I298</f>
        <v>19416.400000000001</v>
      </c>
      <c r="J297" s="153">
        <f t="shared" si="758"/>
        <v>19416.400000000001</v>
      </c>
      <c r="K297" s="153">
        <f t="shared" ref="K297" si="761">K298</f>
        <v>0</v>
      </c>
      <c r="L297" s="183">
        <f t="shared" ref="L297" si="762">L298</f>
        <v>19416.400000000001</v>
      </c>
    </row>
    <row r="298" spans="1:12" ht="31.5" outlineLevel="7" x14ac:dyDescent="0.2">
      <c r="A298" s="179" t="s">
        <v>176</v>
      </c>
      <c r="B298" s="179" t="s">
        <v>51</v>
      </c>
      <c r="C298" s="294" t="s">
        <v>52</v>
      </c>
      <c r="D298" s="108">
        <v>19416.400000000001</v>
      </c>
      <c r="E298" s="108"/>
      <c r="F298" s="3">
        <f>SUM(D298:E298)</f>
        <v>19416.400000000001</v>
      </c>
      <c r="G298" s="145">
        <v>19416.400000000001</v>
      </c>
      <c r="H298" s="108"/>
      <c r="I298" s="3">
        <f>SUM(G298:H298)</f>
        <v>19416.400000000001</v>
      </c>
      <c r="J298" s="145">
        <v>19416.400000000001</v>
      </c>
      <c r="K298" s="108"/>
      <c r="L298" s="3">
        <f>SUM(J298:K298)</f>
        <v>19416.400000000001</v>
      </c>
    </row>
    <row r="299" spans="1:12" ht="33" customHeight="1" outlineLevel="7" x14ac:dyDescent="0.25">
      <c r="A299" s="198" t="s">
        <v>867</v>
      </c>
      <c r="B299" s="198"/>
      <c r="C299" s="254" t="s">
        <v>881</v>
      </c>
      <c r="D299" s="108"/>
      <c r="E299" s="143">
        <f t="shared" ref="E299:K299" si="763">E300</f>
        <v>7965.0512199999994</v>
      </c>
      <c r="F299" s="180">
        <f t="shared" si="763"/>
        <v>7965.0512199999994</v>
      </c>
      <c r="G299" s="143">
        <f t="shared" si="763"/>
        <v>0</v>
      </c>
      <c r="H299" s="143">
        <f t="shared" si="763"/>
        <v>0</v>
      </c>
      <c r="I299" s="180"/>
      <c r="J299" s="143">
        <f t="shared" si="763"/>
        <v>0</v>
      </c>
      <c r="K299" s="143">
        <f t="shared" si="763"/>
        <v>0</v>
      </c>
      <c r="L299" s="180"/>
    </row>
    <row r="300" spans="1:12" ht="31.5" outlineLevel="7" x14ac:dyDescent="0.25">
      <c r="A300" s="175" t="s">
        <v>867</v>
      </c>
      <c r="B300" s="175" t="s">
        <v>51</v>
      </c>
      <c r="C300" s="256" t="s">
        <v>52</v>
      </c>
      <c r="D300" s="108"/>
      <c r="E300" s="171">
        <f>4256.875+3708.17622</f>
        <v>7965.0512199999994</v>
      </c>
      <c r="F300" s="240">
        <f>SUM(D300:E300)</f>
        <v>7965.0512199999994</v>
      </c>
      <c r="G300" s="145"/>
      <c r="H300" s="172"/>
      <c r="I300" s="3"/>
      <c r="J300" s="145"/>
      <c r="K300" s="172"/>
      <c r="L300" s="3"/>
    </row>
    <row r="301" spans="1:12" ht="33" customHeight="1" outlineLevel="7" x14ac:dyDescent="0.25">
      <c r="A301" s="198" t="s">
        <v>867</v>
      </c>
      <c r="B301" s="198"/>
      <c r="C301" s="254" t="s">
        <v>880</v>
      </c>
      <c r="D301" s="108"/>
      <c r="E301" s="143">
        <f t="shared" ref="E301:K301" si="764">E302</f>
        <v>23895.153620000001</v>
      </c>
      <c r="F301" s="180">
        <f t="shared" si="764"/>
        <v>23895.153620000001</v>
      </c>
      <c r="G301" s="143">
        <f t="shared" si="764"/>
        <v>0</v>
      </c>
      <c r="H301" s="143">
        <f t="shared" si="764"/>
        <v>0</v>
      </c>
      <c r="I301" s="180"/>
      <c r="J301" s="143">
        <f t="shared" si="764"/>
        <v>0</v>
      </c>
      <c r="K301" s="143">
        <f t="shared" si="764"/>
        <v>0</v>
      </c>
      <c r="L301" s="180"/>
    </row>
    <row r="302" spans="1:12" ht="31.5" outlineLevel="7" x14ac:dyDescent="0.25">
      <c r="A302" s="175" t="s">
        <v>867</v>
      </c>
      <c r="B302" s="175" t="s">
        <v>51</v>
      </c>
      <c r="C302" s="256" t="s">
        <v>52</v>
      </c>
      <c r="D302" s="108"/>
      <c r="E302" s="171">
        <f>12770.62498+11124.52864</f>
        <v>23895.153620000001</v>
      </c>
      <c r="F302" s="240">
        <f>SUM(D302:E302)</f>
        <v>23895.153620000001</v>
      </c>
      <c r="G302" s="145"/>
      <c r="H302" s="172"/>
      <c r="I302" s="3"/>
      <c r="J302" s="145"/>
      <c r="K302" s="172"/>
      <c r="L302" s="3"/>
    </row>
    <row r="303" spans="1:12" ht="35.25" customHeight="1" outlineLevel="4" x14ac:dyDescent="0.2">
      <c r="A303" s="178" t="s">
        <v>846</v>
      </c>
      <c r="B303" s="178"/>
      <c r="C303" s="2" t="s">
        <v>631</v>
      </c>
      <c r="D303" s="153">
        <f>D306+D309+D304</f>
        <v>110813</v>
      </c>
      <c r="E303" s="153">
        <f t="shared" ref="E303:F303" si="765">E306+E309+E304</f>
        <v>0</v>
      </c>
      <c r="F303" s="183">
        <f t="shared" si="765"/>
        <v>110813</v>
      </c>
      <c r="G303" s="153">
        <f>G306+G309+G304</f>
        <v>79537.100000000006</v>
      </c>
      <c r="H303" s="153">
        <f t="shared" ref="H303" si="766">H306+H309+H304</f>
        <v>-2943.8390199999999</v>
      </c>
      <c r="I303" s="183">
        <f t="shared" ref="I303" si="767">I306+I309+I304</f>
        <v>76593.260980000006</v>
      </c>
      <c r="J303" s="153">
        <f>J306+J309+J304</f>
        <v>82167.600000000006</v>
      </c>
      <c r="K303" s="153">
        <f t="shared" ref="K303" si="768">K306+K309+K304</f>
        <v>0</v>
      </c>
      <c r="L303" s="183">
        <f t="shared" ref="L303" si="769">L306+L309+L304</f>
        <v>82167.600000000006</v>
      </c>
    </row>
    <row r="304" spans="1:12" ht="47.25" outlineLevel="5" x14ac:dyDescent="0.25">
      <c r="A304" s="178" t="s">
        <v>847</v>
      </c>
      <c r="B304" s="178"/>
      <c r="C304" s="254" t="s">
        <v>882</v>
      </c>
      <c r="D304" s="153">
        <f>D305</f>
        <v>4958.1000000000004</v>
      </c>
      <c r="E304" s="153">
        <f t="shared" ref="E304:F304" si="770">E305</f>
        <v>0</v>
      </c>
      <c r="F304" s="183">
        <f t="shared" si="770"/>
        <v>4958.1000000000004</v>
      </c>
      <c r="G304" s="153">
        <f t="shared" ref="G304:J304" si="771">G305</f>
        <v>5534.2</v>
      </c>
      <c r="H304" s="153">
        <f t="shared" ref="H304" si="772">H305</f>
        <v>-2943.8390199999999</v>
      </c>
      <c r="I304" s="183">
        <f t="shared" ref="I304" si="773">I305</f>
        <v>2590.3609799999999</v>
      </c>
      <c r="J304" s="153">
        <f t="shared" si="771"/>
        <v>8164.7000000000007</v>
      </c>
      <c r="K304" s="153">
        <f t="shared" ref="K304" si="774">K305</f>
        <v>0</v>
      </c>
      <c r="L304" s="183">
        <f t="shared" ref="L304" si="775">L305</f>
        <v>8164.7000000000007</v>
      </c>
    </row>
    <row r="305" spans="1:12" ht="29.25" customHeight="1" outlineLevel="7" x14ac:dyDescent="0.2">
      <c r="A305" s="179" t="s">
        <v>847</v>
      </c>
      <c r="B305" s="179" t="s">
        <v>51</v>
      </c>
      <c r="C305" s="294" t="s">
        <v>52</v>
      </c>
      <c r="D305" s="108">
        <v>4958.1000000000004</v>
      </c>
      <c r="E305" s="108"/>
      <c r="F305" s="3">
        <f>SUM(D305:E305)</f>
        <v>4958.1000000000004</v>
      </c>
      <c r="G305" s="145">
        <v>5534.2</v>
      </c>
      <c r="H305" s="172">
        <v>-2943.8390199999999</v>
      </c>
      <c r="I305" s="3">
        <f>SUM(G305:H305)</f>
        <v>2590.3609799999999</v>
      </c>
      <c r="J305" s="145">
        <v>8164.7000000000007</v>
      </c>
      <c r="K305" s="108"/>
      <c r="L305" s="3">
        <f>SUM(J305:K305)</f>
        <v>8164.7000000000007</v>
      </c>
    </row>
    <row r="306" spans="1:12" ht="63" outlineLevel="5" x14ac:dyDescent="0.2">
      <c r="A306" s="198" t="s">
        <v>640</v>
      </c>
      <c r="B306" s="198"/>
      <c r="C306" s="177" t="s">
        <v>362</v>
      </c>
      <c r="D306" s="143">
        <f>D307+D308</f>
        <v>39412.699999999997</v>
      </c>
      <c r="E306" s="143">
        <f t="shared" ref="E306:F306" si="776">E307+E308</f>
        <v>0</v>
      </c>
      <c r="F306" s="180">
        <f t="shared" si="776"/>
        <v>39412.699999999997</v>
      </c>
      <c r="G306" s="143">
        <f t="shared" ref="G306:J306" si="777">G307+G308</f>
        <v>7400.3</v>
      </c>
      <c r="H306" s="143">
        <f t="shared" ref="H306" si="778">H307+H308</f>
        <v>0</v>
      </c>
      <c r="I306" s="180">
        <f t="shared" ref="I306" si="779">I307+I308</f>
        <v>7400.3</v>
      </c>
      <c r="J306" s="143">
        <f t="shared" si="777"/>
        <v>7400.3</v>
      </c>
      <c r="K306" s="143">
        <f t="shared" ref="K306" si="780">K307+K308</f>
        <v>0</v>
      </c>
      <c r="L306" s="180">
        <f t="shared" ref="L306" si="781">L307+L308</f>
        <v>7400.3</v>
      </c>
    </row>
    <row r="307" spans="1:12" ht="31.5" outlineLevel="5" x14ac:dyDescent="0.2">
      <c r="A307" s="175" t="s">
        <v>640</v>
      </c>
      <c r="B307" s="179" t="s">
        <v>92</v>
      </c>
      <c r="C307" s="294" t="s">
        <v>93</v>
      </c>
      <c r="D307" s="108">
        <v>32030.199999999997</v>
      </c>
      <c r="E307" s="108"/>
      <c r="F307" s="3">
        <f t="shared" ref="F307:F308" si="782">SUM(D307:E307)</f>
        <v>32030.199999999997</v>
      </c>
      <c r="G307" s="145"/>
      <c r="H307" s="108"/>
      <c r="I307" s="3"/>
      <c r="J307" s="145"/>
      <c r="K307" s="108"/>
      <c r="L307" s="3"/>
    </row>
    <row r="308" spans="1:12" ht="31.5" outlineLevel="7" x14ac:dyDescent="0.2">
      <c r="A308" s="175" t="s">
        <v>640</v>
      </c>
      <c r="B308" s="175" t="s">
        <v>51</v>
      </c>
      <c r="C308" s="296" t="s">
        <v>52</v>
      </c>
      <c r="D308" s="108">
        <v>7382.5</v>
      </c>
      <c r="E308" s="108"/>
      <c r="F308" s="3">
        <f t="shared" si="782"/>
        <v>7382.5</v>
      </c>
      <c r="G308" s="145">
        <v>7400.3</v>
      </c>
      <c r="H308" s="108"/>
      <c r="I308" s="3">
        <f t="shared" ref="I308" si="783">SUM(G308:H308)</f>
        <v>7400.3</v>
      </c>
      <c r="J308" s="145">
        <v>7400.3</v>
      </c>
      <c r="K308" s="108"/>
      <c r="L308" s="3">
        <f t="shared" ref="L308" si="784">SUM(J308:K308)</f>
        <v>7400.3</v>
      </c>
    </row>
    <row r="309" spans="1:12" s="162" customFormat="1" ht="63" outlineLevel="7" x14ac:dyDescent="0.2">
      <c r="A309" s="198" t="s">
        <v>640</v>
      </c>
      <c r="B309" s="198"/>
      <c r="C309" s="177" t="s">
        <v>592</v>
      </c>
      <c r="D309" s="143">
        <f>D310</f>
        <v>66442.2</v>
      </c>
      <c r="E309" s="143">
        <f t="shared" ref="E309:F309" si="785">E310</f>
        <v>0</v>
      </c>
      <c r="F309" s="180">
        <f t="shared" si="785"/>
        <v>66442.2</v>
      </c>
      <c r="G309" s="143">
        <f t="shared" ref="G309:J309" si="786">G310</f>
        <v>66602.600000000006</v>
      </c>
      <c r="H309" s="143">
        <f t="shared" ref="H309" si="787">H310</f>
        <v>0</v>
      </c>
      <c r="I309" s="180">
        <f t="shared" ref="I309" si="788">I310</f>
        <v>66602.600000000006</v>
      </c>
      <c r="J309" s="143">
        <f t="shared" si="786"/>
        <v>66602.600000000006</v>
      </c>
      <c r="K309" s="143">
        <f t="shared" ref="K309" si="789">K310</f>
        <v>0</v>
      </c>
      <c r="L309" s="180">
        <f t="shared" ref="L309" si="790">L310</f>
        <v>66602.600000000006</v>
      </c>
    </row>
    <row r="310" spans="1:12" ht="33.75" customHeight="1" outlineLevel="7" x14ac:dyDescent="0.2">
      <c r="A310" s="175" t="s">
        <v>640</v>
      </c>
      <c r="B310" s="175" t="s">
        <v>51</v>
      </c>
      <c r="C310" s="296" t="s">
        <v>52</v>
      </c>
      <c r="D310" s="108">
        <v>66442.2</v>
      </c>
      <c r="E310" s="108"/>
      <c r="F310" s="3">
        <f>SUM(D310:E310)</f>
        <v>66442.2</v>
      </c>
      <c r="G310" s="145">
        <v>66602.600000000006</v>
      </c>
      <c r="H310" s="108"/>
      <c r="I310" s="3">
        <f>SUM(G310:H310)</f>
        <v>66602.600000000006</v>
      </c>
      <c r="J310" s="145">
        <v>66602.600000000006</v>
      </c>
      <c r="K310" s="108"/>
      <c r="L310" s="3">
        <f>SUM(J310:K310)</f>
        <v>66602.600000000006</v>
      </c>
    </row>
    <row r="311" spans="1:12" ht="33.75" customHeight="1" outlineLevel="7" x14ac:dyDescent="0.2">
      <c r="A311" s="178" t="s">
        <v>145</v>
      </c>
      <c r="B311" s="178"/>
      <c r="C311" s="2" t="s">
        <v>146</v>
      </c>
      <c r="D311" s="153">
        <f>D312</f>
        <v>131346.9</v>
      </c>
      <c r="E311" s="153">
        <f t="shared" ref="E311:F311" si="791">E312</f>
        <v>-8.3299999999999999E-2</v>
      </c>
      <c r="F311" s="183">
        <f t="shared" si="791"/>
        <v>131346.8167</v>
      </c>
      <c r="G311" s="153">
        <f t="shared" ref="G311:J311" si="792">G312</f>
        <v>111205</v>
      </c>
      <c r="H311" s="153">
        <f t="shared" ref="H311" si="793">H312</f>
        <v>2943.8390199999999</v>
      </c>
      <c r="I311" s="183">
        <f t="shared" ref="I311" si="794">I312</f>
        <v>114148.83902</v>
      </c>
      <c r="J311" s="153">
        <f t="shared" si="792"/>
        <v>111205</v>
      </c>
      <c r="K311" s="153">
        <f t="shared" ref="K311" si="795">K312</f>
        <v>1357.1159500000001</v>
      </c>
      <c r="L311" s="183">
        <f t="shared" ref="L311" si="796">L312</f>
        <v>112562.11595000001</v>
      </c>
    </row>
    <row r="312" spans="1:12" outlineLevel="7" x14ac:dyDescent="0.2">
      <c r="A312" s="178" t="s">
        <v>147</v>
      </c>
      <c r="B312" s="178"/>
      <c r="C312" s="2" t="s">
        <v>148</v>
      </c>
      <c r="D312" s="153">
        <f>D313+D317+D320+D323+D325+D327</f>
        <v>131346.9</v>
      </c>
      <c r="E312" s="153">
        <f t="shared" ref="E312:F312" si="797">E313+E317+E320+E323+E325+E327</f>
        <v>-8.3299999999999999E-2</v>
      </c>
      <c r="F312" s="183">
        <f t="shared" si="797"/>
        <v>131346.8167</v>
      </c>
      <c r="G312" s="153">
        <f>G313+G317+G320+G323+G325+G327</f>
        <v>111205</v>
      </c>
      <c r="H312" s="153">
        <f t="shared" ref="H312" si="798">H313+H317+H320+H323+H325+H327</f>
        <v>2943.8390199999999</v>
      </c>
      <c r="I312" s="183">
        <f t="shared" ref="I312" si="799">I313+I317+I320+I323+I325+I327</f>
        <v>114148.83902</v>
      </c>
      <c r="J312" s="153">
        <f>J313+J317+J320+J323+J325+J327</f>
        <v>111205</v>
      </c>
      <c r="K312" s="153">
        <f t="shared" ref="K312" si="800">K313+K317+K320+K323+K325+K327</f>
        <v>1357.1159500000001</v>
      </c>
      <c r="L312" s="183">
        <f t="shared" ref="L312" si="801">L313+L317+L320+L323+L325+L327</f>
        <v>112562.11595000001</v>
      </c>
    </row>
    <row r="313" spans="1:12" ht="31.5" outlineLevel="7" x14ac:dyDescent="0.2">
      <c r="A313" s="178" t="s">
        <v>149</v>
      </c>
      <c r="B313" s="178"/>
      <c r="C313" s="2" t="s">
        <v>150</v>
      </c>
      <c r="D313" s="153">
        <f>D314+D316+D315</f>
        <v>8687.1</v>
      </c>
      <c r="E313" s="153">
        <f t="shared" ref="E313:F313" si="802">E314+E316+E315</f>
        <v>0</v>
      </c>
      <c r="F313" s="183">
        <f t="shared" si="802"/>
        <v>8687.1</v>
      </c>
      <c r="G313" s="153">
        <f t="shared" ref="G313:J313" si="803">G314+G316+G315</f>
        <v>8387.1</v>
      </c>
      <c r="H313" s="153">
        <f t="shared" ref="H313" si="804">H314+H316+H315</f>
        <v>0</v>
      </c>
      <c r="I313" s="183">
        <f t="shared" ref="I313" si="805">I314+I316+I315</f>
        <v>8387.1</v>
      </c>
      <c r="J313" s="153">
        <f t="shared" si="803"/>
        <v>8387.1</v>
      </c>
      <c r="K313" s="153">
        <f t="shared" ref="K313" si="806">K314+K316+K315</f>
        <v>0</v>
      </c>
      <c r="L313" s="183">
        <f t="shared" ref="L313" si="807">L314+L316+L315</f>
        <v>8387.1</v>
      </c>
    </row>
    <row r="314" spans="1:12" ht="31.5" outlineLevel="7" x14ac:dyDescent="0.2">
      <c r="A314" s="179" t="s">
        <v>149</v>
      </c>
      <c r="B314" s="179" t="s">
        <v>7</v>
      </c>
      <c r="C314" s="294" t="s">
        <v>8</v>
      </c>
      <c r="D314" s="108">
        <v>5300</v>
      </c>
      <c r="E314" s="108"/>
      <c r="F314" s="3">
        <f t="shared" ref="F314:F316" si="808">SUM(D314:E314)</f>
        <v>5300</v>
      </c>
      <c r="G314" s="145">
        <v>5000</v>
      </c>
      <c r="H314" s="108"/>
      <c r="I314" s="3">
        <f t="shared" ref="I314:I316" si="809">SUM(G314:H314)</f>
        <v>5000</v>
      </c>
      <c r="J314" s="145">
        <v>5000</v>
      </c>
      <c r="K314" s="108"/>
      <c r="L314" s="3">
        <f t="shared" ref="L314:L316" si="810">SUM(J314:K314)</f>
        <v>5000</v>
      </c>
    </row>
    <row r="315" spans="1:12" ht="31.5" outlineLevel="7" x14ac:dyDescent="0.2">
      <c r="A315" s="179" t="s">
        <v>149</v>
      </c>
      <c r="B315" s="179" t="s">
        <v>51</v>
      </c>
      <c r="C315" s="294" t="s">
        <v>52</v>
      </c>
      <c r="D315" s="108">
        <v>500</v>
      </c>
      <c r="E315" s="108"/>
      <c r="F315" s="3">
        <f t="shared" si="808"/>
        <v>500</v>
      </c>
      <c r="G315" s="145">
        <v>500</v>
      </c>
      <c r="H315" s="108"/>
      <c r="I315" s="3">
        <f t="shared" si="809"/>
        <v>500</v>
      </c>
      <c r="J315" s="145">
        <v>500</v>
      </c>
      <c r="K315" s="108"/>
      <c r="L315" s="3">
        <f t="shared" si="810"/>
        <v>500</v>
      </c>
    </row>
    <row r="316" spans="1:12" outlineLevel="7" x14ac:dyDescent="0.2">
      <c r="A316" s="179" t="s">
        <v>149</v>
      </c>
      <c r="B316" s="179" t="s">
        <v>15</v>
      </c>
      <c r="C316" s="294" t="s">
        <v>16</v>
      </c>
      <c r="D316" s="108">
        <v>2887.1</v>
      </c>
      <c r="E316" s="108"/>
      <c r="F316" s="3">
        <f t="shared" si="808"/>
        <v>2887.1</v>
      </c>
      <c r="G316" s="108">
        <v>2887.1</v>
      </c>
      <c r="H316" s="108"/>
      <c r="I316" s="3">
        <f t="shared" si="809"/>
        <v>2887.1</v>
      </c>
      <c r="J316" s="108">
        <v>2887.1</v>
      </c>
      <c r="K316" s="108"/>
      <c r="L316" s="3">
        <f t="shared" si="810"/>
        <v>2887.1</v>
      </c>
    </row>
    <row r="317" spans="1:12" ht="21" customHeight="1" outlineLevel="7" x14ac:dyDescent="0.2">
      <c r="A317" s="178" t="s">
        <v>151</v>
      </c>
      <c r="B317" s="178"/>
      <c r="C317" s="2" t="s">
        <v>376</v>
      </c>
      <c r="D317" s="153">
        <f>D318+D319</f>
        <v>23383.8</v>
      </c>
      <c r="E317" s="153">
        <f t="shared" ref="E317:F317" si="811">E318+E319</f>
        <v>0</v>
      </c>
      <c r="F317" s="183">
        <f t="shared" si="811"/>
        <v>23383.8</v>
      </c>
      <c r="G317" s="153">
        <f t="shared" ref="G317:J317" si="812">G318+G319</f>
        <v>23194.1</v>
      </c>
      <c r="H317" s="153">
        <f t="shared" ref="H317" si="813">H318+H319</f>
        <v>0</v>
      </c>
      <c r="I317" s="183">
        <f t="shared" ref="I317" si="814">I318+I319</f>
        <v>23194.1</v>
      </c>
      <c r="J317" s="153">
        <f t="shared" si="812"/>
        <v>23194.1</v>
      </c>
      <c r="K317" s="153">
        <f t="shared" ref="K317" si="815">K318+K319</f>
        <v>0</v>
      </c>
      <c r="L317" s="183">
        <f t="shared" ref="L317" si="816">L318+L319</f>
        <v>23194.1</v>
      </c>
    </row>
    <row r="318" spans="1:12" ht="31.5" outlineLevel="7" x14ac:dyDescent="0.2">
      <c r="A318" s="179" t="s">
        <v>151</v>
      </c>
      <c r="B318" s="179" t="s">
        <v>7</v>
      </c>
      <c r="C318" s="294" t="s">
        <v>8</v>
      </c>
      <c r="D318" s="108">
        <f>1500+11483.8</f>
        <v>12983.8</v>
      </c>
      <c r="E318" s="108"/>
      <c r="F318" s="3">
        <f t="shared" ref="F318:F319" si="817">SUM(D318:E318)</f>
        <v>12983.8</v>
      </c>
      <c r="G318" s="145">
        <f>1550+11244.1</f>
        <v>12794.1</v>
      </c>
      <c r="H318" s="108"/>
      <c r="I318" s="3">
        <f t="shared" ref="I318:I319" si="818">SUM(G318:H318)</f>
        <v>12794.1</v>
      </c>
      <c r="J318" s="145">
        <f>1550+11244.1</f>
        <v>12794.1</v>
      </c>
      <c r="K318" s="108"/>
      <c r="L318" s="3">
        <f t="shared" ref="L318:L319" si="819">SUM(J318:K318)</f>
        <v>12794.1</v>
      </c>
    </row>
    <row r="319" spans="1:12" ht="31.5" outlineLevel="7" x14ac:dyDescent="0.2">
      <c r="A319" s="179" t="s">
        <v>151</v>
      </c>
      <c r="B319" s="179" t="s">
        <v>51</v>
      </c>
      <c r="C319" s="294" t="s">
        <v>52</v>
      </c>
      <c r="D319" s="108">
        <v>10400</v>
      </c>
      <c r="E319" s="108"/>
      <c r="F319" s="3">
        <f t="shared" si="817"/>
        <v>10400</v>
      </c>
      <c r="G319" s="145">
        <v>10400</v>
      </c>
      <c r="H319" s="108"/>
      <c r="I319" s="3">
        <f t="shared" si="818"/>
        <v>10400</v>
      </c>
      <c r="J319" s="145">
        <v>10400</v>
      </c>
      <c r="K319" s="108"/>
      <c r="L319" s="3">
        <f t="shared" si="819"/>
        <v>10400</v>
      </c>
    </row>
    <row r="320" spans="1:12" ht="35.25" customHeight="1" outlineLevel="7" x14ac:dyDescent="0.2">
      <c r="A320" s="178" t="s">
        <v>152</v>
      </c>
      <c r="B320" s="178"/>
      <c r="C320" s="2" t="s">
        <v>380</v>
      </c>
      <c r="D320" s="153">
        <f>D321+D322</f>
        <v>30230</v>
      </c>
      <c r="E320" s="153">
        <f t="shared" ref="E320:F320" si="820">E321+E322</f>
        <v>0</v>
      </c>
      <c r="F320" s="183">
        <f t="shared" si="820"/>
        <v>30230</v>
      </c>
      <c r="G320" s="153">
        <f t="shared" ref="G320:J320" si="821">G321+G322</f>
        <v>10577.8</v>
      </c>
      <c r="H320" s="153">
        <f t="shared" ref="H320" si="822">H321+H322</f>
        <v>0</v>
      </c>
      <c r="I320" s="183">
        <f t="shared" ref="I320" si="823">I321+I322</f>
        <v>10577.8</v>
      </c>
      <c r="J320" s="153">
        <f t="shared" si="821"/>
        <v>10577.8</v>
      </c>
      <c r="K320" s="153">
        <f t="shared" ref="K320" si="824">K321+K322</f>
        <v>0</v>
      </c>
      <c r="L320" s="183">
        <f t="shared" ref="L320" si="825">L321+L322</f>
        <v>10577.8</v>
      </c>
    </row>
    <row r="321" spans="1:12" ht="31.5" outlineLevel="7" x14ac:dyDescent="0.2">
      <c r="A321" s="179" t="s">
        <v>152</v>
      </c>
      <c r="B321" s="179" t="s">
        <v>7</v>
      </c>
      <c r="C321" s="294" t="s">
        <v>8</v>
      </c>
      <c r="D321" s="108">
        <v>230</v>
      </c>
      <c r="E321" s="108"/>
      <c r="F321" s="3">
        <f t="shared" ref="F321:F322" si="826">SUM(D321:E321)</f>
        <v>230</v>
      </c>
      <c r="G321" s="108">
        <v>230</v>
      </c>
      <c r="H321" s="108"/>
      <c r="I321" s="3">
        <f t="shared" ref="I321:I322" si="827">SUM(G321:H321)</f>
        <v>230</v>
      </c>
      <c r="J321" s="108">
        <v>230</v>
      </c>
      <c r="K321" s="108"/>
      <c r="L321" s="3">
        <f t="shared" ref="L321:L322" si="828">SUM(J321:K321)</f>
        <v>230</v>
      </c>
    </row>
    <row r="322" spans="1:12" ht="31.5" outlineLevel="7" x14ac:dyDescent="0.2">
      <c r="A322" s="179" t="s">
        <v>152</v>
      </c>
      <c r="B322" s="175" t="s">
        <v>92</v>
      </c>
      <c r="C322" s="296" t="s">
        <v>93</v>
      </c>
      <c r="D322" s="108">
        <v>30000</v>
      </c>
      <c r="E322" s="108"/>
      <c r="F322" s="3">
        <f t="shared" si="826"/>
        <v>30000</v>
      </c>
      <c r="G322" s="108">
        <v>10347.799999999999</v>
      </c>
      <c r="H322" s="108"/>
      <c r="I322" s="3">
        <f t="shared" si="827"/>
        <v>10347.799999999999</v>
      </c>
      <c r="J322" s="108">
        <v>10347.799999999999</v>
      </c>
      <c r="K322" s="108"/>
      <c r="L322" s="3">
        <f t="shared" si="828"/>
        <v>10347.799999999999</v>
      </c>
    </row>
    <row r="323" spans="1:12" ht="47.25" outlineLevel="4" x14ac:dyDescent="0.2">
      <c r="A323" s="198" t="s">
        <v>621</v>
      </c>
      <c r="B323" s="198"/>
      <c r="C323" s="177" t="s">
        <v>358</v>
      </c>
      <c r="D323" s="143">
        <f t="shared" ref="D323:L323" si="829">D324</f>
        <v>246</v>
      </c>
      <c r="E323" s="143">
        <f t="shared" si="829"/>
        <v>0</v>
      </c>
      <c r="F323" s="180">
        <f t="shared" si="829"/>
        <v>246</v>
      </c>
      <c r="G323" s="143">
        <f t="shared" si="829"/>
        <v>246</v>
      </c>
      <c r="H323" s="143">
        <f t="shared" si="829"/>
        <v>0</v>
      </c>
      <c r="I323" s="180">
        <f t="shared" si="829"/>
        <v>246</v>
      </c>
      <c r="J323" s="143">
        <f t="shared" si="829"/>
        <v>246</v>
      </c>
      <c r="K323" s="143">
        <f t="shared" si="829"/>
        <v>0</v>
      </c>
      <c r="L323" s="180">
        <f t="shared" si="829"/>
        <v>246</v>
      </c>
    </row>
    <row r="324" spans="1:12" ht="31.5" outlineLevel="4" x14ac:dyDescent="0.2">
      <c r="A324" s="175" t="s">
        <v>621</v>
      </c>
      <c r="B324" s="175" t="s">
        <v>51</v>
      </c>
      <c r="C324" s="296" t="s">
        <v>52</v>
      </c>
      <c r="D324" s="108">
        <v>246</v>
      </c>
      <c r="E324" s="108"/>
      <c r="F324" s="3">
        <f>SUM(D324:E324)</f>
        <v>246</v>
      </c>
      <c r="G324" s="145">
        <v>246</v>
      </c>
      <c r="H324" s="108"/>
      <c r="I324" s="3">
        <f>SUM(G324:H324)</f>
        <v>246</v>
      </c>
      <c r="J324" s="145">
        <v>246</v>
      </c>
      <c r="K324" s="108"/>
      <c r="L324" s="3">
        <f>SUM(J324:K324)</f>
        <v>246</v>
      </c>
    </row>
    <row r="325" spans="1:12" ht="33" customHeight="1" outlineLevel="4" x14ac:dyDescent="0.2">
      <c r="A325" s="198" t="s">
        <v>557</v>
      </c>
      <c r="B325" s="198"/>
      <c r="C325" s="177" t="s">
        <v>637</v>
      </c>
      <c r="D325" s="143">
        <f>D326</f>
        <v>18800</v>
      </c>
      <c r="E325" s="143">
        <f t="shared" ref="E325:F325" si="830">E326</f>
        <v>-8.3299999999999999E-2</v>
      </c>
      <c r="F325" s="180">
        <f t="shared" si="830"/>
        <v>18799.916700000002</v>
      </c>
      <c r="G325" s="143">
        <f t="shared" ref="G325:J325" si="831">G326</f>
        <v>18800</v>
      </c>
      <c r="H325" s="143">
        <f t="shared" ref="H325" si="832">H326</f>
        <v>2943.8390199999999</v>
      </c>
      <c r="I325" s="180">
        <f t="shared" ref="I325" si="833">I326</f>
        <v>21743.839019999999</v>
      </c>
      <c r="J325" s="143">
        <f t="shared" si="831"/>
        <v>18800</v>
      </c>
      <c r="K325" s="143">
        <f t="shared" ref="K325" si="834">K326</f>
        <v>1357.1159500000001</v>
      </c>
      <c r="L325" s="180">
        <f t="shared" ref="L325" si="835">L326</f>
        <v>20157.115949999999</v>
      </c>
    </row>
    <row r="326" spans="1:12" ht="31.5" outlineLevel="4" x14ac:dyDescent="0.2">
      <c r="A326" s="175" t="s">
        <v>557</v>
      </c>
      <c r="B326" s="175" t="s">
        <v>51</v>
      </c>
      <c r="C326" s="296" t="s">
        <v>52</v>
      </c>
      <c r="D326" s="108">
        <v>18800</v>
      </c>
      <c r="E326" s="171">
        <v>-8.3299999999999999E-2</v>
      </c>
      <c r="F326" s="240">
        <f>SUM(D326:E326)</f>
        <v>18799.916700000002</v>
      </c>
      <c r="G326" s="108">
        <v>18800</v>
      </c>
      <c r="H326" s="171">
        <v>2943.8390199999999</v>
      </c>
      <c r="I326" s="240">
        <f>SUM(G326:H326)</f>
        <v>21743.839019999999</v>
      </c>
      <c r="J326" s="108">
        <v>18800</v>
      </c>
      <c r="K326" s="171">
        <v>1357.1159500000001</v>
      </c>
      <c r="L326" s="240">
        <f>SUM(J326:K326)</f>
        <v>20157.115949999999</v>
      </c>
    </row>
    <row r="327" spans="1:12" ht="33.75" customHeight="1" outlineLevel="4" x14ac:dyDescent="0.2">
      <c r="A327" s="198" t="s">
        <v>557</v>
      </c>
      <c r="B327" s="198"/>
      <c r="C327" s="177" t="s">
        <v>883</v>
      </c>
      <c r="D327" s="143">
        <f>D328</f>
        <v>50000</v>
      </c>
      <c r="E327" s="143">
        <f t="shared" ref="E327:F327" si="836">E328</f>
        <v>0</v>
      </c>
      <c r="F327" s="180">
        <f t="shared" si="836"/>
        <v>50000</v>
      </c>
      <c r="G327" s="143">
        <f t="shared" ref="G327:J327" si="837">G328</f>
        <v>50000</v>
      </c>
      <c r="H327" s="143">
        <f t="shared" ref="H327" si="838">H328</f>
        <v>0</v>
      </c>
      <c r="I327" s="180">
        <f t="shared" ref="I327" si="839">I328</f>
        <v>50000</v>
      </c>
      <c r="J327" s="143">
        <f t="shared" si="837"/>
        <v>50000</v>
      </c>
      <c r="K327" s="143">
        <f t="shared" ref="K327" si="840">K328</f>
        <v>0</v>
      </c>
      <c r="L327" s="180">
        <f t="shared" ref="L327" si="841">L328</f>
        <v>50000</v>
      </c>
    </row>
    <row r="328" spans="1:12" ht="31.5" outlineLevel="4" x14ac:dyDescent="0.2">
      <c r="A328" s="175" t="s">
        <v>557</v>
      </c>
      <c r="B328" s="175" t="s">
        <v>51</v>
      </c>
      <c r="C328" s="296" t="s">
        <v>52</v>
      </c>
      <c r="D328" s="108">
        <v>50000</v>
      </c>
      <c r="E328" s="108"/>
      <c r="F328" s="3">
        <f>SUM(D328:E328)</f>
        <v>50000</v>
      </c>
      <c r="G328" s="108">
        <v>50000</v>
      </c>
      <c r="H328" s="108"/>
      <c r="I328" s="3">
        <f>SUM(G328:H328)</f>
        <v>50000</v>
      </c>
      <c r="J328" s="108">
        <v>50000</v>
      </c>
      <c r="K328" s="108"/>
      <c r="L328" s="3">
        <f>SUM(J328:K328)</f>
        <v>50000</v>
      </c>
    </row>
    <row r="329" spans="1:12" ht="34.5" customHeight="1" outlineLevel="7" x14ac:dyDescent="0.2">
      <c r="A329" s="178" t="s">
        <v>233</v>
      </c>
      <c r="B329" s="178"/>
      <c r="C329" s="2" t="s">
        <v>234</v>
      </c>
      <c r="D329" s="153">
        <f t="shared" ref="D329:L331" si="842">D330</f>
        <v>1847.9</v>
      </c>
      <c r="E329" s="153">
        <f t="shared" si="842"/>
        <v>0</v>
      </c>
      <c r="F329" s="183">
        <f t="shared" si="842"/>
        <v>1847.9</v>
      </c>
      <c r="G329" s="153">
        <f t="shared" si="842"/>
        <v>1847.9</v>
      </c>
      <c r="H329" s="153">
        <f t="shared" si="842"/>
        <v>0</v>
      </c>
      <c r="I329" s="183">
        <f t="shared" si="842"/>
        <v>1847.9</v>
      </c>
      <c r="J329" s="153">
        <f t="shared" si="842"/>
        <v>1847.9</v>
      </c>
      <c r="K329" s="153">
        <f t="shared" si="842"/>
        <v>0</v>
      </c>
      <c r="L329" s="183">
        <f t="shared" si="842"/>
        <v>1847.9</v>
      </c>
    </row>
    <row r="330" spans="1:12" ht="31.5" outlineLevel="7" x14ac:dyDescent="0.2">
      <c r="A330" s="178" t="s">
        <v>235</v>
      </c>
      <c r="B330" s="178"/>
      <c r="C330" s="2" t="s">
        <v>236</v>
      </c>
      <c r="D330" s="153">
        <f>D331</f>
        <v>1847.9</v>
      </c>
      <c r="E330" s="153">
        <f t="shared" si="842"/>
        <v>0</v>
      </c>
      <c r="F330" s="183">
        <f t="shared" si="842"/>
        <v>1847.9</v>
      </c>
      <c r="G330" s="153">
        <f t="shared" si="842"/>
        <v>1847.9</v>
      </c>
      <c r="H330" s="153">
        <f t="shared" si="842"/>
        <v>0</v>
      </c>
      <c r="I330" s="183">
        <f t="shared" si="842"/>
        <v>1847.9</v>
      </c>
      <c r="J330" s="153">
        <f t="shared" si="842"/>
        <v>1847.9</v>
      </c>
      <c r="K330" s="153">
        <f t="shared" si="842"/>
        <v>0</v>
      </c>
      <c r="L330" s="183">
        <f t="shared" si="842"/>
        <v>1847.9</v>
      </c>
    </row>
    <row r="331" spans="1:12" ht="31.5" outlineLevel="7" x14ac:dyDescent="0.2">
      <c r="A331" s="178" t="s">
        <v>237</v>
      </c>
      <c r="B331" s="178"/>
      <c r="C331" s="2" t="s">
        <v>238</v>
      </c>
      <c r="D331" s="153">
        <f>D332</f>
        <v>1847.9</v>
      </c>
      <c r="E331" s="153">
        <f t="shared" si="842"/>
        <v>0</v>
      </c>
      <c r="F331" s="183">
        <f t="shared" si="842"/>
        <v>1847.9</v>
      </c>
      <c r="G331" s="153">
        <f t="shared" si="842"/>
        <v>1847.9</v>
      </c>
      <c r="H331" s="153">
        <f t="shared" si="842"/>
        <v>0</v>
      </c>
      <c r="I331" s="183">
        <f t="shared" si="842"/>
        <v>1847.9</v>
      </c>
      <c r="J331" s="153">
        <f t="shared" si="842"/>
        <v>1847.9</v>
      </c>
      <c r="K331" s="153">
        <f t="shared" si="842"/>
        <v>0</v>
      </c>
      <c r="L331" s="183">
        <f t="shared" si="842"/>
        <v>1847.9</v>
      </c>
    </row>
    <row r="332" spans="1:12" ht="34.5" customHeight="1" outlineLevel="4" x14ac:dyDescent="0.2">
      <c r="A332" s="179" t="s">
        <v>237</v>
      </c>
      <c r="B332" s="179" t="s">
        <v>7</v>
      </c>
      <c r="C332" s="294" t="s">
        <v>8</v>
      </c>
      <c r="D332" s="108">
        <v>1847.9</v>
      </c>
      <c r="E332" s="108"/>
      <c r="F332" s="3">
        <f>SUM(D332:E332)</f>
        <v>1847.9</v>
      </c>
      <c r="G332" s="145">
        <v>1847.9</v>
      </c>
      <c r="H332" s="108"/>
      <c r="I332" s="3">
        <f>SUM(G332:H332)</f>
        <v>1847.9</v>
      </c>
      <c r="J332" s="145">
        <v>1847.9</v>
      </c>
      <c r="K332" s="108"/>
      <c r="L332" s="3">
        <f>SUM(J332:K332)</f>
        <v>1847.9</v>
      </c>
    </row>
    <row r="333" spans="1:12" ht="45" customHeight="1" outlineLevel="4" x14ac:dyDescent="0.2">
      <c r="A333" s="178" t="s">
        <v>124</v>
      </c>
      <c r="B333" s="178"/>
      <c r="C333" s="2" t="s">
        <v>125</v>
      </c>
      <c r="D333" s="153">
        <f>D334+D342</f>
        <v>313798.90000000002</v>
      </c>
      <c r="E333" s="153">
        <f t="shared" ref="E333:F333" si="843">E334+E342</f>
        <v>0</v>
      </c>
      <c r="F333" s="183">
        <f t="shared" si="843"/>
        <v>313798.90000000002</v>
      </c>
      <c r="G333" s="153">
        <f>G334+G342</f>
        <v>283132.7</v>
      </c>
      <c r="H333" s="153">
        <f t="shared" ref="H333" si="844">H334+H342</f>
        <v>0</v>
      </c>
      <c r="I333" s="183">
        <f t="shared" ref="I333" si="845">I334+I342</f>
        <v>283132.7</v>
      </c>
      <c r="J333" s="153">
        <f>J334+J342</f>
        <v>266448.40000000002</v>
      </c>
      <c r="K333" s="153">
        <f t="shared" ref="K333" si="846">K334+K342</f>
        <v>0</v>
      </c>
      <c r="L333" s="183">
        <f t="shared" ref="L333" si="847">L334+L342</f>
        <v>266448.40000000002</v>
      </c>
    </row>
    <row r="334" spans="1:12" ht="34.5" customHeight="1" outlineLevel="4" x14ac:dyDescent="0.2">
      <c r="A334" s="178" t="s">
        <v>178</v>
      </c>
      <c r="B334" s="178"/>
      <c r="C334" s="2" t="s">
        <v>31</v>
      </c>
      <c r="D334" s="153">
        <f>D335+D338+D340</f>
        <v>290325.5</v>
      </c>
      <c r="E334" s="153">
        <f t="shared" ref="E334:F334" si="848">E335+E338+E340</f>
        <v>0</v>
      </c>
      <c r="F334" s="183">
        <f t="shared" si="848"/>
        <v>290325.5</v>
      </c>
      <c r="G334" s="153">
        <f t="shared" ref="G334:J334" si="849">G335+G338+G340</f>
        <v>260616.5</v>
      </c>
      <c r="H334" s="153">
        <f t="shared" ref="H334" si="850">H335+H338+H340</f>
        <v>0</v>
      </c>
      <c r="I334" s="183">
        <f t="shared" ref="I334" si="851">I335+I338+I340</f>
        <v>260616.5</v>
      </c>
      <c r="J334" s="153">
        <f t="shared" si="849"/>
        <v>260616.5</v>
      </c>
      <c r="K334" s="153">
        <f t="shared" ref="K334" si="852">K335+K338+K340</f>
        <v>0</v>
      </c>
      <c r="L334" s="183">
        <f t="shared" ref="L334" si="853">L335+L338+L340</f>
        <v>260616.5</v>
      </c>
    </row>
    <row r="335" spans="1:12" outlineLevel="4" x14ac:dyDescent="0.2">
      <c r="A335" s="178" t="s">
        <v>232</v>
      </c>
      <c r="B335" s="178"/>
      <c r="C335" s="2" t="s">
        <v>33</v>
      </c>
      <c r="D335" s="153">
        <f>D336+D337</f>
        <v>16244.1</v>
      </c>
      <c r="E335" s="153">
        <f t="shared" ref="E335:F335" si="854">E336+E337</f>
        <v>0</v>
      </c>
      <c r="F335" s="183">
        <f t="shared" si="854"/>
        <v>16244.1</v>
      </c>
      <c r="G335" s="153">
        <f t="shared" ref="G335:J335" si="855">G336+G337</f>
        <v>16244.1</v>
      </c>
      <c r="H335" s="153">
        <f t="shared" ref="H335" si="856">H336+H337</f>
        <v>0</v>
      </c>
      <c r="I335" s="183">
        <f t="shared" ref="I335" si="857">I336+I337</f>
        <v>16244.1</v>
      </c>
      <c r="J335" s="153">
        <f t="shared" si="855"/>
        <v>16244.1</v>
      </c>
      <c r="K335" s="153">
        <f t="shared" ref="K335" si="858">K336+K337</f>
        <v>0</v>
      </c>
      <c r="L335" s="183">
        <f t="shared" ref="L335" si="859">L336+L337</f>
        <v>16244.1</v>
      </c>
    </row>
    <row r="336" spans="1:12" ht="47.25" outlineLevel="5" x14ac:dyDescent="0.2">
      <c r="A336" s="179" t="s">
        <v>232</v>
      </c>
      <c r="B336" s="179" t="s">
        <v>4</v>
      </c>
      <c r="C336" s="294" t="s">
        <v>5</v>
      </c>
      <c r="D336" s="108">
        <v>15255.6</v>
      </c>
      <c r="E336" s="108"/>
      <c r="F336" s="3">
        <f t="shared" ref="F336:F337" si="860">SUM(D336:E336)</f>
        <v>15255.6</v>
      </c>
      <c r="G336" s="145">
        <v>15255.6</v>
      </c>
      <c r="H336" s="108"/>
      <c r="I336" s="3">
        <f t="shared" ref="I336:I337" si="861">SUM(G336:H336)</f>
        <v>15255.6</v>
      </c>
      <c r="J336" s="145">
        <v>15255.6</v>
      </c>
      <c r="K336" s="108"/>
      <c r="L336" s="3">
        <f t="shared" ref="L336:L337" si="862">SUM(J336:K336)</f>
        <v>15255.6</v>
      </c>
    </row>
    <row r="337" spans="1:12" ht="30.75" customHeight="1" outlineLevel="5" x14ac:dyDescent="0.2">
      <c r="A337" s="179" t="s">
        <v>232</v>
      </c>
      <c r="B337" s="179" t="s">
        <v>7</v>
      </c>
      <c r="C337" s="294" t="s">
        <v>8</v>
      </c>
      <c r="D337" s="108">
        <v>988.5</v>
      </c>
      <c r="E337" s="108"/>
      <c r="F337" s="3">
        <f t="shared" si="860"/>
        <v>988.5</v>
      </c>
      <c r="G337" s="145">
        <v>988.5</v>
      </c>
      <c r="H337" s="108"/>
      <c r="I337" s="3">
        <f t="shared" si="861"/>
        <v>988.5</v>
      </c>
      <c r="J337" s="145">
        <v>988.5</v>
      </c>
      <c r="K337" s="108"/>
      <c r="L337" s="3">
        <f t="shared" si="862"/>
        <v>988.5</v>
      </c>
    </row>
    <row r="338" spans="1:12" ht="31.5" outlineLevel="5" x14ac:dyDescent="0.2">
      <c r="A338" s="178" t="s">
        <v>179</v>
      </c>
      <c r="B338" s="178"/>
      <c r="C338" s="2" t="s">
        <v>758</v>
      </c>
      <c r="D338" s="153">
        <f>D339</f>
        <v>148902.30000000002</v>
      </c>
      <c r="E338" s="153">
        <f t="shared" ref="E338:F338" si="863">E339</f>
        <v>0</v>
      </c>
      <c r="F338" s="183">
        <f t="shared" si="863"/>
        <v>148902.30000000002</v>
      </c>
      <c r="G338" s="153">
        <f>G339</f>
        <v>148902.29999999999</v>
      </c>
      <c r="H338" s="153">
        <f t="shared" ref="H338" si="864">H339</f>
        <v>0</v>
      </c>
      <c r="I338" s="183">
        <f t="shared" ref="I338" si="865">I339</f>
        <v>148902.29999999999</v>
      </c>
      <c r="J338" s="153">
        <f>J339</f>
        <v>148902.29999999999</v>
      </c>
      <c r="K338" s="153">
        <f t="shared" ref="K338" si="866">K339</f>
        <v>0</v>
      </c>
      <c r="L338" s="183">
        <f t="shared" ref="L338" si="867">L339</f>
        <v>148902.29999999999</v>
      </c>
    </row>
    <row r="339" spans="1:12" ht="31.5" outlineLevel="5" x14ac:dyDescent="0.2">
      <c r="A339" s="179" t="s">
        <v>179</v>
      </c>
      <c r="B339" s="179" t="s">
        <v>51</v>
      </c>
      <c r="C339" s="294" t="s">
        <v>52</v>
      </c>
      <c r="D339" s="150">
        <f>274081.4-125179.1</f>
        <v>148902.30000000002</v>
      </c>
      <c r="E339" s="108"/>
      <c r="F339" s="3">
        <f>SUM(D339:E339)</f>
        <v>148902.30000000002</v>
      </c>
      <c r="G339" s="150">
        <f>244372.4-95470.1</f>
        <v>148902.29999999999</v>
      </c>
      <c r="H339" s="108"/>
      <c r="I339" s="3">
        <f>SUM(G339:H339)</f>
        <v>148902.29999999999</v>
      </c>
      <c r="J339" s="150">
        <f>244372.4-95470.1</f>
        <v>148902.29999999999</v>
      </c>
      <c r="K339" s="108"/>
      <c r="L339" s="3">
        <f>SUM(J339:K339)</f>
        <v>148902.29999999999</v>
      </c>
    </row>
    <row r="340" spans="1:12" ht="31.5" outlineLevel="5" x14ac:dyDescent="0.2">
      <c r="A340" s="198" t="s">
        <v>848</v>
      </c>
      <c r="B340" s="198"/>
      <c r="C340" s="177" t="s">
        <v>849</v>
      </c>
      <c r="D340" s="143">
        <f t="shared" ref="D340:L340" si="868">D341</f>
        <v>125179.1</v>
      </c>
      <c r="E340" s="143">
        <f t="shared" si="868"/>
        <v>0</v>
      </c>
      <c r="F340" s="180">
        <f t="shared" si="868"/>
        <v>125179.1</v>
      </c>
      <c r="G340" s="143">
        <f t="shared" si="868"/>
        <v>95470.1</v>
      </c>
      <c r="H340" s="143">
        <f t="shared" si="868"/>
        <v>0</v>
      </c>
      <c r="I340" s="180">
        <f t="shared" si="868"/>
        <v>95470.1</v>
      </c>
      <c r="J340" s="143">
        <f t="shared" si="868"/>
        <v>95470.1</v>
      </c>
      <c r="K340" s="143">
        <f t="shared" si="868"/>
        <v>0</v>
      </c>
      <c r="L340" s="180">
        <f t="shared" si="868"/>
        <v>95470.1</v>
      </c>
    </row>
    <row r="341" spans="1:12" ht="31.5" outlineLevel="5" x14ac:dyDescent="0.2">
      <c r="A341" s="175" t="s">
        <v>848</v>
      </c>
      <c r="B341" s="175" t="s">
        <v>51</v>
      </c>
      <c r="C341" s="296" t="s">
        <v>52</v>
      </c>
      <c r="D341" s="108">
        <v>125179.1</v>
      </c>
      <c r="E341" s="108"/>
      <c r="F341" s="3">
        <f>SUM(D341:E341)</f>
        <v>125179.1</v>
      </c>
      <c r="G341" s="145">
        <v>95470.1</v>
      </c>
      <c r="H341" s="108"/>
      <c r="I341" s="3">
        <f>SUM(G341:H341)</f>
        <v>95470.1</v>
      </c>
      <c r="J341" s="145">
        <v>95470.1</v>
      </c>
      <c r="K341" s="108"/>
      <c r="L341" s="3">
        <f>SUM(J341:K341)</f>
        <v>95470.1</v>
      </c>
    </row>
    <row r="342" spans="1:12" ht="33" customHeight="1" outlineLevel="7" x14ac:dyDescent="0.2">
      <c r="A342" s="178" t="s">
        <v>126</v>
      </c>
      <c r="B342" s="178"/>
      <c r="C342" s="2" t="s">
        <v>69</v>
      </c>
      <c r="D342" s="153">
        <f>D343+D346</f>
        <v>23473.4</v>
      </c>
      <c r="E342" s="153">
        <f t="shared" ref="E342:F342" si="869">E343+E346</f>
        <v>0</v>
      </c>
      <c r="F342" s="183">
        <f t="shared" si="869"/>
        <v>23473.4</v>
      </c>
      <c r="G342" s="153">
        <f t="shared" ref="G342:J342" si="870">G343+G346</f>
        <v>22516.199999999997</v>
      </c>
      <c r="H342" s="153">
        <f t="shared" ref="H342" si="871">H343+H346</f>
        <v>0</v>
      </c>
      <c r="I342" s="183">
        <f t="shared" ref="I342" si="872">I343+I346</f>
        <v>22516.199999999997</v>
      </c>
      <c r="J342" s="153">
        <f t="shared" si="870"/>
        <v>5831.9</v>
      </c>
      <c r="K342" s="153">
        <f t="shared" ref="K342" si="873">K343+K346</f>
        <v>0</v>
      </c>
      <c r="L342" s="183">
        <f t="shared" ref="L342" si="874">L343+L346</f>
        <v>5831.9</v>
      </c>
    </row>
    <row r="343" spans="1:12" ht="31.5" outlineLevel="7" x14ac:dyDescent="0.2">
      <c r="A343" s="178" t="s">
        <v>127</v>
      </c>
      <c r="B343" s="178"/>
      <c r="C343" s="2" t="s">
        <v>128</v>
      </c>
      <c r="D343" s="153">
        <f>D344+D345</f>
        <v>6789.1</v>
      </c>
      <c r="E343" s="153">
        <f t="shared" ref="E343:F343" si="875">E344+E345</f>
        <v>0</v>
      </c>
      <c r="F343" s="183">
        <f t="shared" si="875"/>
        <v>6789.1</v>
      </c>
      <c r="G343" s="153">
        <f t="shared" ref="G343:J343" si="876">G344+G345</f>
        <v>5831.9</v>
      </c>
      <c r="H343" s="153">
        <f t="shared" ref="H343" si="877">H344+H345</f>
        <v>0</v>
      </c>
      <c r="I343" s="183">
        <f t="shared" ref="I343" si="878">I344+I345</f>
        <v>5831.9</v>
      </c>
      <c r="J343" s="153">
        <f t="shared" si="876"/>
        <v>5831.9</v>
      </c>
      <c r="K343" s="153">
        <f t="shared" ref="K343" si="879">K344+K345</f>
        <v>0</v>
      </c>
      <c r="L343" s="183">
        <f t="shared" ref="L343" si="880">L344+L345</f>
        <v>5831.9</v>
      </c>
    </row>
    <row r="344" spans="1:12" ht="31.5" outlineLevel="7" x14ac:dyDescent="0.2">
      <c r="A344" s="179" t="s">
        <v>127</v>
      </c>
      <c r="B344" s="179" t="s">
        <v>7</v>
      </c>
      <c r="C344" s="294" t="s">
        <v>8</v>
      </c>
      <c r="D344" s="108">
        <v>5010</v>
      </c>
      <c r="E344" s="108"/>
      <c r="F344" s="3">
        <f t="shared" ref="F344:F345" si="881">SUM(D344:E344)</f>
        <v>5010</v>
      </c>
      <c r="G344" s="145">
        <v>4146.3</v>
      </c>
      <c r="H344" s="108"/>
      <c r="I344" s="3">
        <f t="shared" ref="I344:I345" si="882">SUM(G344:H344)</f>
        <v>4146.3</v>
      </c>
      <c r="J344" s="145">
        <v>4146.3</v>
      </c>
      <c r="K344" s="108"/>
      <c r="L344" s="3">
        <f t="shared" ref="L344:L345" si="883">SUM(J344:K344)</f>
        <v>4146.3</v>
      </c>
    </row>
    <row r="345" spans="1:12" outlineLevel="7" x14ac:dyDescent="0.2">
      <c r="A345" s="179" t="s">
        <v>127</v>
      </c>
      <c r="B345" s="179" t="s">
        <v>15</v>
      </c>
      <c r="C345" s="294" t="s">
        <v>16</v>
      </c>
      <c r="D345" s="108">
        <f>1000+779.1</f>
        <v>1779.1</v>
      </c>
      <c r="E345" s="108"/>
      <c r="F345" s="3">
        <f t="shared" si="881"/>
        <v>1779.1</v>
      </c>
      <c r="G345" s="145">
        <f>906.5+779.1</f>
        <v>1685.6</v>
      </c>
      <c r="H345" s="108"/>
      <c r="I345" s="3">
        <f t="shared" si="882"/>
        <v>1685.6</v>
      </c>
      <c r="J345" s="145">
        <f>906.5+779.1</f>
        <v>1685.6</v>
      </c>
      <c r="K345" s="108"/>
      <c r="L345" s="3">
        <f t="shared" si="883"/>
        <v>1685.6</v>
      </c>
    </row>
    <row r="346" spans="1:12" ht="79.5" customHeight="1" outlineLevel="7" x14ac:dyDescent="0.2">
      <c r="A346" s="178" t="s">
        <v>599</v>
      </c>
      <c r="B346" s="178"/>
      <c r="C346" s="298" t="s">
        <v>600</v>
      </c>
      <c r="D346" s="143">
        <f>D347</f>
        <v>16684.3</v>
      </c>
      <c r="E346" s="143">
        <f t="shared" ref="E346:F346" si="884">E347</f>
        <v>0</v>
      </c>
      <c r="F346" s="180">
        <f t="shared" si="884"/>
        <v>16684.3</v>
      </c>
      <c r="G346" s="143">
        <f t="shared" ref="G346:J346" si="885">G347</f>
        <v>16684.3</v>
      </c>
      <c r="H346" s="143">
        <f t="shared" ref="H346" si="886">H347</f>
        <v>0</v>
      </c>
      <c r="I346" s="180">
        <f t="shared" ref="I346" si="887">I347</f>
        <v>16684.3</v>
      </c>
      <c r="J346" s="143">
        <f t="shared" si="885"/>
        <v>0</v>
      </c>
      <c r="K346" s="143">
        <f t="shared" ref="K346" si="888">K347</f>
        <v>0</v>
      </c>
      <c r="L346" s="180"/>
    </row>
    <row r="347" spans="1:12" outlineLevel="7" x14ac:dyDescent="0.2">
      <c r="A347" s="179" t="s">
        <v>599</v>
      </c>
      <c r="B347" s="179" t="s">
        <v>15</v>
      </c>
      <c r="C347" s="294" t="s">
        <v>16</v>
      </c>
      <c r="D347" s="108">
        <v>16684.3</v>
      </c>
      <c r="E347" s="108"/>
      <c r="F347" s="3">
        <f>SUM(D347:E347)</f>
        <v>16684.3</v>
      </c>
      <c r="G347" s="108">
        <v>16684.3</v>
      </c>
      <c r="H347" s="108"/>
      <c r="I347" s="3">
        <f>SUM(G347:H347)</f>
        <v>16684.3</v>
      </c>
      <c r="J347" s="108"/>
      <c r="K347" s="108"/>
      <c r="L347" s="3"/>
    </row>
    <row r="348" spans="1:12" ht="31.5" outlineLevel="3" x14ac:dyDescent="0.2">
      <c r="A348" s="178" t="s">
        <v>226</v>
      </c>
      <c r="B348" s="178"/>
      <c r="C348" s="2" t="s">
        <v>227</v>
      </c>
      <c r="D348" s="153">
        <f>D349+D366</f>
        <v>166493</v>
      </c>
      <c r="E348" s="153">
        <f t="shared" ref="E348:F348" si="889">E349+E366</f>
        <v>0</v>
      </c>
      <c r="F348" s="183">
        <f t="shared" si="889"/>
        <v>166493</v>
      </c>
      <c r="G348" s="153">
        <f>G349+G366</f>
        <v>164551.19999999998</v>
      </c>
      <c r="H348" s="153">
        <f t="shared" ref="H348" si="890">H349+H366</f>
        <v>0</v>
      </c>
      <c r="I348" s="183">
        <f t="shared" ref="I348" si="891">I349+I366</f>
        <v>164551.19999999998</v>
      </c>
      <c r="J348" s="153">
        <f>J349+J366</f>
        <v>164551.19999999998</v>
      </c>
      <c r="K348" s="153">
        <f t="shared" ref="K348" si="892">K349+K366</f>
        <v>0</v>
      </c>
      <c r="L348" s="183">
        <f t="shared" ref="L348" si="893">L349+L366</f>
        <v>164551.19999999998</v>
      </c>
    </row>
    <row r="349" spans="1:12" ht="37.5" customHeight="1" outlineLevel="4" x14ac:dyDescent="0.2">
      <c r="A349" s="178" t="s">
        <v>228</v>
      </c>
      <c r="B349" s="178"/>
      <c r="C349" s="2" t="s">
        <v>229</v>
      </c>
      <c r="D349" s="153">
        <f>D350+D357</f>
        <v>11904.599999999999</v>
      </c>
      <c r="E349" s="153">
        <f t="shared" ref="E349:F349" si="894">E350+E357</f>
        <v>0</v>
      </c>
      <c r="F349" s="183">
        <f t="shared" si="894"/>
        <v>11904.599999999999</v>
      </c>
      <c r="G349" s="153">
        <f t="shared" ref="G349:J349" si="895">G350+G357</f>
        <v>9962.7999999999993</v>
      </c>
      <c r="H349" s="153">
        <f t="shared" ref="H349" si="896">H350+H357</f>
        <v>0</v>
      </c>
      <c r="I349" s="183">
        <f t="shared" ref="I349" si="897">I350+I357</f>
        <v>9962.7999999999993</v>
      </c>
      <c r="J349" s="153">
        <f t="shared" si="895"/>
        <v>9962.7999999999993</v>
      </c>
      <c r="K349" s="153">
        <f t="shared" ref="K349" si="898">K350+K357</f>
        <v>0</v>
      </c>
      <c r="L349" s="183">
        <f t="shared" ref="L349" si="899">L350+L357</f>
        <v>9962.7999999999993</v>
      </c>
    </row>
    <row r="350" spans="1:12" ht="31.5" outlineLevel="5" x14ac:dyDescent="0.2">
      <c r="A350" s="178" t="s">
        <v>230</v>
      </c>
      <c r="B350" s="178"/>
      <c r="C350" s="2" t="s">
        <v>231</v>
      </c>
      <c r="D350" s="153">
        <f>D353+D355+D351</f>
        <v>6415</v>
      </c>
      <c r="E350" s="153">
        <f t="shared" ref="E350:F350" si="900">E353+E355+E351</f>
        <v>0</v>
      </c>
      <c r="F350" s="183">
        <f t="shared" si="900"/>
        <v>6415</v>
      </c>
      <c r="G350" s="153">
        <f t="shared" ref="G350:J350" si="901">G353+G355+G351</f>
        <v>4462.6000000000004</v>
      </c>
      <c r="H350" s="153">
        <f t="shared" ref="H350" si="902">H353+H355+H351</f>
        <v>0</v>
      </c>
      <c r="I350" s="183">
        <f t="shared" ref="I350" si="903">I353+I355+I351</f>
        <v>4462.6000000000004</v>
      </c>
      <c r="J350" s="153">
        <f t="shared" si="901"/>
        <v>4462.6000000000004</v>
      </c>
      <c r="K350" s="153">
        <f t="shared" ref="K350" si="904">K353+K355+K351</f>
        <v>0</v>
      </c>
      <c r="L350" s="183">
        <f t="shared" ref="L350" si="905">L353+L355+L351</f>
        <v>4462.6000000000004</v>
      </c>
    </row>
    <row r="351" spans="1:12" ht="31.5" outlineLevel="5" x14ac:dyDescent="0.2">
      <c r="A351" s="198" t="s">
        <v>510</v>
      </c>
      <c r="B351" s="198"/>
      <c r="C351" s="177" t="s">
        <v>511</v>
      </c>
      <c r="D351" s="153">
        <f>D352</f>
        <v>1500</v>
      </c>
      <c r="E351" s="153">
        <f t="shared" ref="E351:F351" si="906">E352</f>
        <v>0</v>
      </c>
      <c r="F351" s="183">
        <f t="shared" si="906"/>
        <v>1500</v>
      </c>
      <c r="G351" s="153">
        <f t="shared" ref="G351:J351" si="907">G352</f>
        <v>1500</v>
      </c>
      <c r="H351" s="153">
        <f t="shared" ref="H351" si="908">H352</f>
        <v>0</v>
      </c>
      <c r="I351" s="183">
        <f t="shared" ref="I351" si="909">I352</f>
        <v>1500</v>
      </c>
      <c r="J351" s="153">
        <f t="shared" si="907"/>
        <v>1500</v>
      </c>
      <c r="K351" s="153">
        <f t="shared" ref="K351" si="910">K352</f>
        <v>0</v>
      </c>
      <c r="L351" s="183">
        <f t="shared" ref="L351" si="911">L352</f>
        <v>1500</v>
      </c>
    </row>
    <row r="352" spans="1:12" ht="31.5" outlineLevel="5" x14ac:dyDescent="0.2">
      <c r="A352" s="175" t="s">
        <v>510</v>
      </c>
      <c r="B352" s="175" t="s">
        <v>51</v>
      </c>
      <c r="C352" s="296" t="s">
        <v>52</v>
      </c>
      <c r="D352" s="108">
        <v>1500</v>
      </c>
      <c r="E352" s="108"/>
      <c r="F352" s="3">
        <f>SUM(D352:E352)</f>
        <v>1500</v>
      </c>
      <c r="G352" s="145">
        <v>1500</v>
      </c>
      <c r="H352" s="108"/>
      <c r="I352" s="3">
        <f>SUM(G352:H352)</f>
        <v>1500</v>
      </c>
      <c r="J352" s="145">
        <v>1500</v>
      </c>
      <c r="K352" s="108"/>
      <c r="L352" s="3">
        <f>SUM(J352:K352)</f>
        <v>1500</v>
      </c>
    </row>
    <row r="353" spans="1:12" ht="35.25" customHeight="1" outlineLevel="7" x14ac:dyDescent="0.2">
      <c r="A353" s="178" t="s">
        <v>340</v>
      </c>
      <c r="B353" s="178"/>
      <c r="C353" s="2" t="s">
        <v>341</v>
      </c>
      <c r="D353" s="153">
        <f>D354</f>
        <v>215</v>
      </c>
      <c r="E353" s="153">
        <f t="shared" ref="E353:F353" si="912">E354</f>
        <v>0</v>
      </c>
      <c r="F353" s="183">
        <f t="shared" si="912"/>
        <v>215</v>
      </c>
      <c r="G353" s="153">
        <f t="shared" ref="G353:J353" si="913">G354</f>
        <v>962.6</v>
      </c>
      <c r="H353" s="153">
        <f t="shared" ref="H353" si="914">H354</f>
        <v>0</v>
      </c>
      <c r="I353" s="183">
        <f t="shared" ref="I353" si="915">I354</f>
        <v>962.6</v>
      </c>
      <c r="J353" s="153">
        <f t="shared" si="913"/>
        <v>962.6</v>
      </c>
      <c r="K353" s="153">
        <f t="shared" ref="K353" si="916">K354</f>
        <v>0</v>
      </c>
      <c r="L353" s="183">
        <f t="shared" ref="L353" si="917">L354</f>
        <v>962.6</v>
      </c>
    </row>
    <row r="354" spans="1:12" ht="31.5" outlineLevel="5" x14ac:dyDescent="0.2">
      <c r="A354" s="179" t="s">
        <v>340</v>
      </c>
      <c r="B354" s="179" t="s">
        <v>51</v>
      </c>
      <c r="C354" s="294" t="s">
        <v>52</v>
      </c>
      <c r="D354" s="108">
        <v>215</v>
      </c>
      <c r="E354" s="108"/>
      <c r="F354" s="3">
        <f>SUM(D354:E354)</f>
        <v>215</v>
      </c>
      <c r="G354" s="145">
        <v>962.6</v>
      </c>
      <c r="H354" s="108"/>
      <c r="I354" s="3">
        <f>SUM(G354:H354)</f>
        <v>962.6</v>
      </c>
      <c r="J354" s="145">
        <v>962.6</v>
      </c>
      <c r="K354" s="108"/>
      <c r="L354" s="3">
        <f>SUM(J354:K354)</f>
        <v>962.6</v>
      </c>
    </row>
    <row r="355" spans="1:12" ht="47.25" outlineLevel="7" x14ac:dyDescent="0.2">
      <c r="A355" s="198" t="s">
        <v>387</v>
      </c>
      <c r="B355" s="198"/>
      <c r="C355" s="177" t="s">
        <v>632</v>
      </c>
      <c r="D355" s="143">
        <f>D356</f>
        <v>4700</v>
      </c>
      <c r="E355" s="143">
        <f t="shared" ref="E355:F355" si="918">E356</f>
        <v>0</v>
      </c>
      <c r="F355" s="180">
        <f t="shared" si="918"/>
        <v>4700</v>
      </c>
      <c r="G355" s="143">
        <f t="shared" ref="G355:J355" si="919">G356</f>
        <v>2000</v>
      </c>
      <c r="H355" s="143">
        <f t="shared" ref="H355" si="920">H356</f>
        <v>0</v>
      </c>
      <c r="I355" s="180">
        <f t="shared" ref="I355" si="921">I356</f>
        <v>2000</v>
      </c>
      <c r="J355" s="143">
        <f t="shared" si="919"/>
        <v>2000</v>
      </c>
      <c r="K355" s="143">
        <f t="shared" ref="K355" si="922">K356</f>
        <v>0</v>
      </c>
      <c r="L355" s="180">
        <f t="shared" ref="L355" si="923">L356</f>
        <v>2000</v>
      </c>
    </row>
    <row r="356" spans="1:12" ht="31.5" outlineLevel="7" x14ac:dyDescent="0.2">
      <c r="A356" s="175" t="s">
        <v>387</v>
      </c>
      <c r="B356" s="175" t="s">
        <v>51</v>
      </c>
      <c r="C356" s="296" t="s">
        <v>52</v>
      </c>
      <c r="D356" s="108">
        <v>4700</v>
      </c>
      <c r="E356" s="108"/>
      <c r="F356" s="3">
        <f>SUM(D356:E356)</f>
        <v>4700</v>
      </c>
      <c r="G356" s="108">
        <v>2000</v>
      </c>
      <c r="H356" s="108"/>
      <c r="I356" s="3">
        <f>SUM(G356:H356)</f>
        <v>2000</v>
      </c>
      <c r="J356" s="108">
        <v>2000</v>
      </c>
      <c r="K356" s="108"/>
      <c r="L356" s="3">
        <f>SUM(J356:K356)</f>
        <v>2000</v>
      </c>
    </row>
    <row r="357" spans="1:12" ht="31.5" outlineLevel="7" x14ac:dyDescent="0.2">
      <c r="A357" s="178" t="s">
        <v>336</v>
      </c>
      <c r="B357" s="178"/>
      <c r="C357" s="2" t="s">
        <v>337</v>
      </c>
      <c r="D357" s="153">
        <f>D358+D362+D364</f>
        <v>5489.5999999999995</v>
      </c>
      <c r="E357" s="153">
        <f t="shared" ref="E357:F357" si="924">E358+E362+E364</f>
        <v>0</v>
      </c>
      <c r="F357" s="183">
        <f t="shared" si="924"/>
        <v>5489.5999999999995</v>
      </c>
      <c r="G357" s="153">
        <f>G358+G362+G364</f>
        <v>5500.2</v>
      </c>
      <c r="H357" s="153">
        <f t="shared" ref="H357" si="925">H358+H362+H364</f>
        <v>0</v>
      </c>
      <c r="I357" s="183">
        <f t="shared" ref="I357" si="926">I358+I362+I364</f>
        <v>5500.2</v>
      </c>
      <c r="J357" s="153">
        <f>J358+J362+J364</f>
        <v>5500.2</v>
      </c>
      <c r="K357" s="153">
        <f t="shared" ref="K357" si="927">K358+K362+K364</f>
        <v>0</v>
      </c>
      <c r="L357" s="183">
        <f t="shared" ref="L357" si="928">L358+L362+L364</f>
        <v>5500.2</v>
      </c>
    </row>
    <row r="358" spans="1:12" outlineLevel="7" x14ac:dyDescent="0.2">
      <c r="A358" s="178" t="s">
        <v>342</v>
      </c>
      <c r="B358" s="178"/>
      <c r="C358" s="2" t="s">
        <v>343</v>
      </c>
      <c r="D358" s="153">
        <f>D359+D360+D361</f>
        <v>4342.8999999999996</v>
      </c>
      <c r="E358" s="153">
        <f t="shared" ref="E358:F358" si="929">E359+E360+E361</f>
        <v>0</v>
      </c>
      <c r="F358" s="183">
        <f t="shared" si="929"/>
        <v>4342.8999999999996</v>
      </c>
      <c r="G358" s="153">
        <f t="shared" ref="G358:J358" si="930">G359+G360+G361</f>
        <v>4353.5</v>
      </c>
      <c r="H358" s="153">
        <f t="shared" ref="H358" si="931">H359+H360+H361</f>
        <v>0</v>
      </c>
      <c r="I358" s="183">
        <f t="shared" ref="I358" si="932">I359+I360+I361</f>
        <v>4353.5</v>
      </c>
      <c r="J358" s="153">
        <f t="shared" si="930"/>
        <v>4353.5</v>
      </c>
      <c r="K358" s="153">
        <f t="shared" ref="K358" si="933">K359+K360+K361</f>
        <v>0</v>
      </c>
      <c r="L358" s="183">
        <f t="shared" ref="L358" si="934">L359+L360+L361</f>
        <v>4353.5</v>
      </c>
    </row>
    <row r="359" spans="1:12" ht="31.5" outlineLevel="5" x14ac:dyDescent="0.2">
      <c r="A359" s="179" t="s">
        <v>342</v>
      </c>
      <c r="B359" s="179" t="s">
        <v>7</v>
      </c>
      <c r="C359" s="294" t="s">
        <v>8</v>
      </c>
      <c r="D359" s="152">
        <v>973</v>
      </c>
      <c r="E359" s="108"/>
      <c r="F359" s="3">
        <f t="shared" ref="F359:F361" si="935">SUM(D359:E359)</f>
        <v>973</v>
      </c>
      <c r="G359" s="145">
        <v>973</v>
      </c>
      <c r="H359" s="108"/>
      <c r="I359" s="3">
        <f t="shared" ref="I359:I361" si="936">SUM(G359:H359)</f>
        <v>973</v>
      </c>
      <c r="J359" s="145">
        <v>973</v>
      </c>
      <c r="K359" s="108"/>
      <c r="L359" s="3">
        <f t="shared" ref="L359:L361" si="937">SUM(J359:K359)</f>
        <v>973</v>
      </c>
    </row>
    <row r="360" spans="1:12" outlineLevel="7" x14ac:dyDescent="0.2">
      <c r="A360" s="179" t="s">
        <v>342</v>
      </c>
      <c r="B360" s="179" t="s">
        <v>19</v>
      </c>
      <c r="C360" s="294" t="s">
        <v>20</v>
      </c>
      <c r="D360" s="152">
        <v>303.39999999999998</v>
      </c>
      <c r="E360" s="108"/>
      <c r="F360" s="3">
        <f t="shared" si="935"/>
        <v>303.39999999999998</v>
      </c>
      <c r="G360" s="145">
        <v>380.5</v>
      </c>
      <c r="H360" s="108"/>
      <c r="I360" s="3">
        <f t="shared" si="936"/>
        <v>380.5</v>
      </c>
      <c r="J360" s="145">
        <v>380.5</v>
      </c>
      <c r="K360" s="108"/>
      <c r="L360" s="3">
        <f t="shared" si="937"/>
        <v>380.5</v>
      </c>
    </row>
    <row r="361" spans="1:12" ht="31.5" outlineLevel="7" x14ac:dyDescent="0.2">
      <c r="A361" s="179" t="s">
        <v>342</v>
      </c>
      <c r="B361" s="179" t="s">
        <v>51</v>
      </c>
      <c r="C361" s="294" t="s">
        <v>52</v>
      </c>
      <c r="D361" s="152">
        <v>3066.5</v>
      </c>
      <c r="E361" s="108"/>
      <c r="F361" s="3">
        <f t="shared" si="935"/>
        <v>3066.5</v>
      </c>
      <c r="G361" s="145">
        <v>3000</v>
      </c>
      <c r="H361" s="108"/>
      <c r="I361" s="3">
        <f t="shared" si="936"/>
        <v>3000</v>
      </c>
      <c r="J361" s="145">
        <v>3000</v>
      </c>
      <c r="K361" s="108"/>
      <c r="L361" s="3">
        <f t="shared" si="937"/>
        <v>3000</v>
      </c>
    </row>
    <row r="362" spans="1:12" ht="31.5" outlineLevel="7" x14ac:dyDescent="0.2">
      <c r="A362" s="178" t="s">
        <v>338</v>
      </c>
      <c r="B362" s="178"/>
      <c r="C362" s="2" t="s">
        <v>339</v>
      </c>
      <c r="D362" s="153">
        <f>D363</f>
        <v>780</v>
      </c>
      <c r="E362" s="153">
        <f t="shared" ref="E362:F362" si="938">E363</f>
        <v>0</v>
      </c>
      <c r="F362" s="183">
        <f t="shared" si="938"/>
        <v>780</v>
      </c>
      <c r="G362" s="153">
        <f t="shared" ref="G362:J362" si="939">G363</f>
        <v>780</v>
      </c>
      <c r="H362" s="153">
        <f t="shared" ref="H362" si="940">H363</f>
        <v>0</v>
      </c>
      <c r="I362" s="183">
        <f t="shared" ref="I362" si="941">I363</f>
        <v>780</v>
      </c>
      <c r="J362" s="153">
        <f t="shared" si="939"/>
        <v>780</v>
      </c>
      <c r="K362" s="153">
        <f t="shared" ref="K362" si="942">K363</f>
        <v>0</v>
      </c>
      <c r="L362" s="183">
        <f t="shared" ref="L362" si="943">L363</f>
        <v>780</v>
      </c>
    </row>
    <row r="363" spans="1:12" outlineLevel="7" x14ac:dyDescent="0.2">
      <c r="A363" s="179" t="s">
        <v>338</v>
      </c>
      <c r="B363" s="179" t="s">
        <v>19</v>
      </c>
      <c r="C363" s="294" t="s">
        <v>20</v>
      </c>
      <c r="D363" s="108">
        <v>780</v>
      </c>
      <c r="E363" s="108"/>
      <c r="F363" s="3">
        <f>SUM(D363:E363)</f>
        <v>780</v>
      </c>
      <c r="G363" s="145">
        <v>780</v>
      </c>
      <c r="H363" s="108"/>
      <c r="I363" s="3">
        <f>SUM(G363:H363)</f>
        <v>780</v>
      </c>
      <c r="J363" s="145">
        <v>780</v>
      </c>
      <c r="K363" s="108"/>
      <c r="L363" s="3">
        <f>SUM(J363:K363)</f>
        <v>780</v>
      </c>
    </row>
    <row r="364" spans="1:12" ht="31.5" outlineLevel="7" x14ac:dyDescent="0.2">
      <c r="A364" s="178" t="s">
        <v>503</v>
      </c>
      <c r="B364" s="179"/>
      <c r="C364" s="2" t="s">
        <v>645</v>
      </c>
      <c r="D364" s="143">
        <f>D365</f>
        <v>366.7</v>
      </c>
      <c r="E364" s="143">
        <f t="shared" ref="E364:F364" si="944">E365</f>
        <v>0</v>
      </c>
      <c r="F364" s="180">
        <f t="shared" si="944"/>
        <v>366.7</v>
      </c>
      <c r="G364" s="143">
        <f t="shared" ref="G364:J364" si="945">G365</f>
        <v>366.7</v>
      </c>
      <c r="H364" s="143">
        <f t="shared" ref="H364" si="946">H365</f>
        <v>0</v>
      </c>
      <c r="I364" s="180">
        <f t="shared" ref="I364" si="947">I365</f>
        <v>366.7</v>
      </c>
      <c r="J364" s="143">
        <f t="shared" si="945"/>
        <v>366.7</v>
      </c>
      <c r="K364" s="143">
        <f t="shared" ref="K364" si="948">K365</f>
        <v>0</v>
      </c>
      <c r="L364" s="180">
        <f t="shared" ref="L364" si="949">L365</f>
        <v>366.7</v>
      </c>
    </row>
    <row r="365" spans="1:12" ht="31.5" outlineLevel="7" x14ac:dyDescent="0.2">
      <c r="A365" s="179" t="s">
        <v>503</v>
      </c>
      <c r="B365" s="179" t="s">
        <v>51</v>
      </c>
      <c r="C365" s="294" t="s">
        <v>52</v>
      </c>
      <c r="D365" s="108">
        <v>366.7</v>
      </c>
      <c r="E365" s="108"/>
      <c r="F365" s="3">
        <f>SUM(D365:E365)</f>
        <v>366.7</v>
      </c>
      <c r="G365" s="145">
        <v>366.7</v>
      </c>
      <c r="H365" s="108"/>
      <c r="I365" s="3">
        <f>SUM(G365:H365)</f>
        <v>366.7</v>
      </c>
      <c r="J365" s="145">
        <v>366.7</v>
      </c>
      <c r="K365" s="108"/>
      <c r="L365" s="3">
        <f>SUM(J365:K365)</f>
        <v>366.7</v>
      </c>
    </row>
    <row r="366" spans="1:12" ht="31.5" outlineLevel="7" x14ac:dyDescent="0.2">
      <c r="A366" s="178" t="s">
        <v>330</v>
      </c>
      <c r="B366" s="178"/>
      <c r="C366" s="2" t="s">
        <v>331</v>
      </c>
      <c r="D366" s="153">
        <f>D367</f>
        <v>154588.4</v>
      </c>
      <c r="E366" s="153">
        <f t="shared" ref="E366:F366" si="950">E367</f>
        <v>0</v>
      </c>
      <c r="F366" s="183">
        <f t="shared" si="950"/>
        <v>154588.4</v>
      </c>
      <c r="G366" s="153">
        <f>G367</f>
        <v>154588.4</v>
      </c>
      <c r="H366" s="153">
        <f t="shared" ref="H366" si="951">H367</f>
        <v>0</v>
      </c>
      <c r="I366" s="183">
        <f t="shared" ref="I366" si="952">I367</f>
        <v>154588.4</v>
      </c>
      <c r="J366" s="153">
        <f>J367</f>
        <v>154588.4</v>
      </c>
      <c r="K366" s="153">
        <f t="shared" ref="K366" si="953">K367</f>
        <v>0</v>
      </c>
      <c r="L366" s="183">
        <f t="shared" ref="L366" si="954">L367</f>
        <v>154588.4</v>
      </c>
    </row>
    <row r="367" spans="1:12" ht="35.25" customHeight="1" outlineLevel="4" x14ac:dyDescent="0.2">
      <c r="A367" s="178" t="s">
        <v>332</v>
      </c>
      <c r="B367" s="178"/>
      <c r="C367" s="2" t="s">
        <v>31</v>
      </c>
      <c r="D367" s="153">
        <f>D368+D371+D373</f>
        <v>154588.4</v>
      </c>
      <c r="E367" s="153">
        <f t="shared" ref="E367:F367" si="955">E368+E371+E373</f>
        <v>0</v>
      </c>
      <c r="F367" s="183">
        <f t="shared" si="955"/>
        <v>154588.4</v>
      </c>
      <c r="G367" s="153">
        <f t="shared" ref="G367:J367" si="956">G368+G371+G373</f>
        <v>154588.4</v>
      </c>
      <c r="H367" s="153">
        <f t="shared" ref="H367" si="957">H368+H371+H373</f>
        <v>0</v>
      </c>
      <c r="I367" s="183">
        <f t="shared" ref="I367" si="958">I368+I371+I373</f>
        <v>154588.4</v>
      </c>
      <c r="J367" s="153">
        <f t="shared" si="956"/>
        <v>154588.4</v>
      </c>
      <c r="K367" s="153">
        <f t="shared" ref="K367" si="959">K368+K371+K373</f>
        <v>0</v>
      </c>
      <c r="L367" s="183">
        <f t="shared" ref="L367" si="960">L368+L371+L373</f>
        <v>154588.4</v>
      </c>
    </row>
    <row r="368" spans="1:12" outlineLevel="5" x14ac:dyDescent="0.2">
      <c r="A368" s="178" t="s">
        <v>344</v>
      </c>
      <c r="B368" s="178"/>
      <c r="C368" s="2" t="s">
        <v>33</v>
      </c>
      <c r="D368" s="153">
        <f>D369+D370</f>
        <v>6722.9</v>
      </c>
      <c r="E368" s="153">
        <f t="shared" ref="E368:F368" si="961">E369+E370</f>
        <v>0</v>
      </c>
      <c r="F368" s="183">
        <f t="shared" si="961"/>
        <v>6722.9</v>
      </c>
      <c r="G368" s="153">
        <f t="shared" ref="G368:J368" si="962">G369+G370</f>
        <v>6722.9</v>
      </c>
      <c r="H368" s="153">
        <f t="shared" ref="H368" si="963">H369+H370</f>
        <v>0</v>
      </c>
      <c r="I368" s="183">
        <f t="shared" ref="I368" si="964">I369+I370</f>
        <v>6722.9</v>
      </c>
      <c r="J368" s="153">
        <f t="shared" si="962"/>
        <v>6722.9</v>
      </c>
      <c r="K368" s="153">
        <f t="shared" ref="K368" si="965">K369+K370</f>
        <v>0</v>
      </c>
      <c r="L368" s="183">
        <f t="shared" ref="L368" si="966">L369+L370</f>
        <v>6722.9</v>
      </c>
    </row>
    <row r="369" spans="1:12" ht="47.25" outlineLevel="7" x14ac:dyDescent="0.2">
      <c r="A369" s="179" t="s">
        <v>344</v>
      </c>
      <c r="B369" s="179" t="s">
        <v>4</v>
      </c>
      <c r="C369" s="294" t="s">
        <v>5</v>
      </c>
      <c r="D369" s="152">
        <v>6594.5</v>
      </c>
      <c r="E369" s="108"/>
      <c r="F369" s="3">
        <f t="shared" ref="F369:F370" si="967">SUM(D369:E369)</f>
        <v>6594.5</v>
      </c>
      <c r="G369" s="145">
        <v>6594.5</v>
      </c>
      <c r="H369" s="108"/>
      <c r="I369" s="3">
        <f t="shared" ref="I369:I370" si="968">SUM(G369:H369)</f>
        <v>6594.5</v>
      </c>
      <c r="J369" s="145">
        <v>6594.5</v>
      </c>
      <c r="K369" s="108"/>
      <c r="L369" s="3">
        <f t="shared" ref="L369:L370" si="969">SUM(J369:K369)</f>
        <v>6594.5</v>
      </c>
    </row>
    <row r="370" spans="1:12" ht="31.5" outlineLevel="5" x14ac:dyDescent="0.2">
      <c r="A370" s="179" t="s">
        <v>344</v>
      </c>
      <c r="B370" s="179" t="s">
        <v>7</v>
      </c>
      <c r="C370" s="294" t="s">
        <v>8</v>
      </c>
      <c r="D370" s="152">
        <v>128.4</v>
      </c>
      <c r="E370" s="108"/>
      <c r="F370" s="3">
        <f t="shared" si="967"/>
        <v>128.4</v>
      </c>
      <c r="G370" s="145">
        <v>128.4</v>
      </c>
      <c r="H370" s="108"/>
      <c r="I370" s="3">
        <f t="shared" si="968"/>
        <v>128.4</v>
      </c>
      <c r="J370" s="145">
        <v>128.4</v>
      </c>
      <c r="K370" s="108"/>
      <c r="L370" s="3">
        <f t="shared" si="969"/>
        <v>128.4</v>
      </c>
    </row>
    <row r="371" spans="1:12" ht="31.5" outlineLevel="7" x14ac:dyDescent="0.2">
      <c r="A371" s="178" t="s">
        <v>333</v>
      </c>
      <c r="B371" s="178"/>
      <c r="C371" s="177" t="s">
        <v>653</v>
      </c>
      <c r="D371" s="153">
        <f>D372</f>
        <v>146865.5</v>
      </c>
      <c r="E371" s="153">
        <f t="shared" ref="E371:F371" si="970">E372</f>
        <v>0</v>
      </c>
      <c r="F371" s="183">
        <f t="shared" si="970"/>
        <v>146865.5</v>
      </c>
      <c r="G371" s="153">
        <f t="shared" ref="G371:J371" si="971">G372</f>
        <v>146865.5</v>
      </c>
      <c r="H371" s="153">
        <f t="shared" ref="H371" si="972">H372</f>
        <v>0</v>
      </c>
      <c r="I371" s="183">
        <f t="shared" ref="I371" si="973">I372</f>
        <v>146865.5</v>
      </c>
      <c r="J371" s="153">
        <f t="shared" si="971"/>
        <v>146865.5</v>
      </c>
      <c r="K371" s="153">
        <f t="shared" ref="K371" si="974">K372</f>
        <v>0</v>
      </c>
      <c r="L371" s="183">
        <f t="shared" ref="L371" si="975">L372</f>
        <v>146865.5</v>
      </c>
    </row>
    <row r="372" spans="1:12" ht="35.25" customHeight="1" outlineLevel="3" x14ac:dyDescent="0.2">
      <c r="A372" s="179" t="s">
        <v>333</v>
      </c>
      <c r="B372" s="179" t="s">
        <v>51</v>
      </c>
      <c r="C372" s="294" t="s">
        <v>52</v>
      </c>
      <c r="D372" s="108">
        <f>91+146774.5</f>
        <v>146865.5</v>
      </c>
      <c r="E372" s="108"/>
      <c r="F372" s="3">
        <f>SUM(D372:E372)</f>
        <v>146865.5</v>
      </c>
      <c r="G372" s="108">
        <f t="shared" ref="G372:J372" si="976">91+146774.5</f>
        <v>146865.5</v>
      </c>
      <c r="H372" s="108"/>
      <c r="I372" s="3">
        <f>SUM(G372:H372)</f>
        <v>146865.5</v>
      </c>
      <c r="J372" s="108">
        <f t="shared" si="976"/>
        <v>146865.5</v>
      </c>
      <c r="K372" s="108"/>
      <c r="L372" s="3">
        <f>SUM(J372:K372)</f>
        <v>146865.5</v>
      </c>
    </row>
    <row r="373" spans="1:12" ht="20.25" customHeight="1" outlineLevel="4" x14ac:dyDescent="0.2">
      <c r="A373" s="178" t="s">
        <v>334</v>
      </c>
      <c r="B373" s="178"/>
      <c r="C373" s="2" t="s">
        <v>335</v>
      </c>
      <c r="D373" s="153">
        <f>D374</f>
        <v>1000</v>
      </c>
      <c r="E373" s="153">
        <f t="shared" ref="E373:F373" si="977">E374</f>
        <v>0</v>
      </c>
      <c r="F373" s="183">
        <f t="shared" si="977"/>
        <v>1000</v>
      </c>
      <c r="G373" s="153">
        <f t="shared" ref="G373:J373" si="978">G374</f>
        <v>1000</v>
      </c>
      <c r="H373" s="153">
        <f t="shared" ref="H373" si="979">H374</f>
        <v>0</v>
      </c>
      <c r="I373" s="183">
        <f t="shared" ref="I373" si="980">I374</f>
        <v>1000</v>
      </c>
      <c r="J373" s="153">
        <f t="shared" si="978"/>
        <v>1000</v>
      </c>
      <c r="K373" s="153">
        <f t="shared" ref="K373" si="981">K374</f>
        <v>0</v>
      </c>
      <c r="L373" s="183">
        <f t="shared" ref="L373" si="982">L374</f>
        <v>1000</v>
      </c>
    </row>
    <row r="374" spans="1:12" ht="31.5" outlineLevel="5" x14ac:dyDescent="0.2">
      <c r="A374" s="179" t="s">
        <v>334</v>
      </c>
      <c r="B374" s="179" t="s">
        <v>51</v>
      </c>
      <c r="C374" s="294" t="s">
        <v>52</v>
      </c>
      <c r="D374" s="108">
        <v>1000</v>
      </c>
      <c r="E374" s="108"/>
      <c r="F374" s="3">
        <f>SUM(D374:E374)</f>
        <v>1000</v>
      </c>
      <c r="G374" s="145">
        <v>1000</v>
      </c>
      <c r="H374" s="108"/>
      <c r="I374" s="3">
        <f>SUM(G374:H374)</f>
        <v>1000</v>
      </c>
      <c r="J374" s="145">
        <v>1000</v>
      </c>
      <c r="K374" s="108"/>
      <c r="L374" s="3">
        <f>SUM(J374:K374)</f>
        <v>1000</v>
      </c>
    </row>
    <row r="375" spans="1:12" ht="31.5" outlineLevel="7" x14ac:dyDescent="0.2">
      <c r="A375" s="178" t="s">
        <v>44</v>
      </c>
      <c r="B375" s="178"/>
      <c r="C375" s="2" t="s">
        <v>45</v>
      </c>
      <c r="D375" s="153">
        <f>D376+D385+D391+D395</f>
        <v>14167</v>
      </c>
      <c r="E375" s="153">
        <f t="shared" ref="E375:F375" si="983">E376+E385+E391+E395</f>
        <v>0</v>
      </c>
      <c r="F375" s="183">
        <f t="shared" si="983"/>
        <v>14167</v>
      </c>
      <c r="G375" s="153">
        <f>G376+G385+G391+G395</f>
        <v>12263.699999999999</v>
      </c>
      <c r="H375" s="153">
        <f t="shared" ref="H375" si="984">H376+H385+H391+H395</f>
        <v>0</v>
      </c>
      <c r="I375" s="183">
        <f t="shared" ref="I375" si="985">I376+I385+I391+I395</f>
        <v>12263.699999999999</v>
      </c>
      <c r="J375" s="153">
        <f>J376+J385+J391+J395</f>
        <v>12263.699999999999</v>
      </c>
      <c r="K375" s="153">
        <f t="shared" ref="K375" si="986">K376+K385+K391+K395</f>
        <v>0</v>
      </c>
      <c r="L375" s="183">
        <f t="shared" ref="L375" si="987">L376+L385+L391+L395</f>
        <v>12263.699999999999</v>
      </c>
    </row>
    <row r="376" spans="1:12" ht="31.5" outlineLevel="7" x14ac:dyDescent="0.2">
      <c r="A376" s="178" t="s">
        <v>46</v>
      </c>
      <c r="B376" s="178"/>
      <c r="C376" s="2" t="s">
        <v>47</v>
      </c>
      <c r="D376" s="153">
        <f>D377</f>
        <v>8117.8</v>
      </c>
      <c r="E376" s="153">
        <f t="shared" ref="E376:F376" si="988">E377</f>
        <v>0</v>
      </c>
      <c r="F376" s="183">
        <f t="shared" si="988"/>
        <v>8117.8</v>
      </c>
      <c r="G376" s="153">
        <f t="shared" ref="G376:J376" si="989">G377</f>
        <v>6535.5</v>
      </c>
      <c r="H376" s="153">
        <f t="shared" ref="H376" si="990">H377</f>
        <v>0</v>
      </c>
      <c r="I376" s="183">
        <f t="shared" ref="I376" si="991">I377</f>
        <v>6535.5</v>
      </c>
      <c r="J376" s="153">
        <f t="shared" si="989"/>
        <v>6535.5</v>
      </c>
      <c r="K376" s="153">
        <f t="shared" ref="K376" si="992">K377</f>
        <v>0</v>
      </c>
      <c r="L376" s="183">
        <f t="shared" ref="L376" si="993">L377</f>
        <v>6535.5</v>
      </c>
    </row>
    <row r="377" spans="1:12" ht="31.5" outlineLevel="4" x14ac:dyDescent="0.2">
      <c r="A377" s="178" t="s">
        <v>48</v>
      </c>
      <c r="B377" s="178"/>
      <c r="C377" s="2" t="s">
        <v>885</v>
      </c>
      <c r="D377" s="153">
        <f>D378+D381+D383</f>
        <v>8117.8</v>
      </c>
      <c r="E377" s="153">
        <f t="shared" ref="E377:F377" si="994">E378+E381+E383</f>
        <v>0</v>
      </c>
      <c r="F377" s="183">
        <f t="shared" si="994"/>
        <v>8117.8</v>
      </c>
      <c r="G377" s="153">
        <f t="shared" ref="G377:J377" si="995">G378+G381+G383</f>
        <v>6535.5</v>
      </c>
      <c r="H377" s="153">
        <f t="shared" ref="H377" si="996">H378+H381+H383</f>
        <v>0</v>
      </c>
      <c r="I377" s="183">
        <f t="shared" ref="I377" si="997">I378+I381+I383</f>
        <v>6535.5</v>
      </c>
      <c r="J377" s="153">
        <f t="shared" si="995"/>
        <v>6535.5</v>
      </c>
      <c r="K377" s="153">
        <f t="shared" ref="K377" si="998">K378+K381+K383</f>
        <v>0</v>
      </c>
      <c r="L377" s="183">
        <f t="shared" ref="L377" si="999">L378+L381+L383</f>
        <v>6535.5</v>
      </c>
    </row>
    <row r="378" spans="1:12" ht="31.5" outlineLevel="5" x14ac:dyDescent="0.2">
      <c r="A378" s="178" t="s">
        <v>49</v>
      </c>
      <c r="B378" s="178"/>
      <c r="C378" s="2" t="s">
        <v>50</v>
      </c>
      <c r="D378" s="153">
        <f>D379+D380</f>
        <v>5535.5</v>
      </c>
      <c r="E378" s="153">
        <f t="shared" ref="E378:F378" si="1000">E379+E380</f>
        <v>0</v>
      </c>
      <c r="F378" s="183">
        <f t="shared" si="1000"/>
        <v>5535.5</v>
      </c>
      <c r="G378" s="153">
        <f t="shared" ref="G378:J378" si="1001">G379+G380</f>
        <v>5535.5</v>
      </c>
      <c r="H378" s="153">
        <f t="shared" ref="H378" si="1002">H379+H380</f>
        <v>0</v>
      </c>
      <c r="I378" s="183">
        <f t="shared" ref="I378" si="1003">I379+I380</f>
        <v>5535.5</v>
      </c>
      <c r="J378" s="153">
        <f t="shared" si="1001"/>
        <v>5535.5</v>
      </c>
      <c r="K378" s="153">
        <f t="shared" ref="K378" si="1004">K379+K380</f>
        <v>0</v>
      </c>
      <c r="L378" s="183">
        <f t="shared" ref="L378" si="1005">L379+L380</f>
        <v>5535.5</v>
      </c>
    </row>
    <row r="379" spans="1:12" ht="31.5" outlineLevel="7" x14ac:dyDescent="0.2">
      <c r="A379" s="179" t="s">
        <v>49</v>
      </c>
      <c r="B379" s="179" t="s">
        <v>7</v>
      </c>
      <c r="C379" s="294" t="s">
        <v>8</v>
      </c>
      <c r="D379" s="108">
        <v>60</v>
      </c>
      <c r="E379" s="108"/>
      <c r="F379" s="3">
        <f t="shared" ref="F379:F380" si="1006">SUM(D379:E379)</f>
        <v>60</v>
      </c>
      <c r="G379" s="145">
        <v>60</v>
      </c>
      <c r="H379" s="108"/>
      <c r="I379" s="3">
        <f t="shared" ref="I379:I380" si="1007">SUM(G379:H379)</f>
        <v>60</v>
      </c>
      <c r="J379" s="145">
        <v>60</v>
      </c>
      <c r="K379" s="108"/>
      <c r="L379" s="3">
        <f t="shared" ref="L379:L380" si="1008">SUM(J379:K379)</f>
        <v>60</v>
      </c>
    </row>
    <row r="380" spans="1:12" ht="31.5" outlineLevel="7" x14ac:dyDescent="0.2">
      <c r="A380" s="179" t="s">
        <v>49</v>
      </c>
      <c r="B380" s="179" t="s">
        <v>51</v>
      </c>
      <c r="C380" s="294" t="s">
        <v>52</v>
      </c>
      <c r="D380" s="108">
        <v>5475.5</v>
      </c>
      <c r="E380" s="108"/>
      <c r="F380" s="3">
        <f t="shared" si="1006"/>
        <v>5475.5</v>
      </c>
      <c r="G380" s="145">
        <v>5475.5</v>
      </c>
      <c r="H380" s="108"/>
      <c r="I380" s="3">
        <f t="shared" si="1007"/>
        <v>5475.5</v>
      </c>
      <c r="J380" s="145">
        <v>5475.5</v>
      </c>
      <c r="K380" s="108"/>
      <c r="L380" s="3">
        <f t="shared" si="1008"/>
        <v>5475.5</v>
      </c>
    </row>
    <row r="381" spans="1:12" ht="31.5" outlineLevel="7" x14ac:dyDescent="0.2">
      <c r="A381" s="178" t="s">
        <v>381</v>
      </c>
      <c r="B381" s="178"/>
      <c r="C381" s="300" t="s">
        <v>633</v>
      </c>
      <c r="D381" s="143">
        <f>D382</f>
        <v>1424.1</v>
      </c>
      <c r="E381" s="143">
        <f t="shared" ref="E381:F381" si="1009">E382</f>
        <v>0</v>
      </c>
      <c r="F381" s="180">
        <f t="shared" si="1009"/>
        <v>1424.1</v>
      </c>
      <c r="G381" s="143">
        <f t="shared" ref="G381:J381" si="1010">G382</f>
        <v>1000</v>
      </c>
      <c r="H381" s="143">
        <f t="shared" ref="H381" si="1011">H382</f>
        <v>0</v>
      </c>
      <c r="I381" s="180">
        <f t="shared" ref="I381" si="1012">I382</f>
        <v>1000</v>
      </c>
      <c r="J381" s="143">
        <f t="shared" si="1010"/>
        <v>1000</v>
      </c>
      <c r="K381" s="143">
        <f t="shared" ref="K381" si="1013">K382</f>
        <v>0</v>
      </c>
      <c r="L381" s="180">
        <f t="shared" ref="L381" si="1014">L382</f>
        <v>1000</v>
      </c>
    </row>
    <row r="382" spans="1:12" ht="31.5" outlineLevel="5" x14ac:dyDescent="0.2">
      <c r="A382" s="179" t="s">
        <v>381</v>
      </c>
      <c r="B382" s="179" t="s">
        <v>51</v>
      </c>
      <c r="C382" s="8" t="s">
        <v>364</v>
      </c>
      <c r="D382" s="108">
        <v>1424.1</v>
      </c>
      <c r="E382" s="108"/>
      <c r="F382" s="3">
        <f>SUM(D382:E382)</f>
        <v>1424.1</v>
      </c>
      <c r="G382" s="145">
        <v>1000</v>
      </c>
      <c r="H382" s="108"/>
      <c r="I382" s="3">
        <f>SUM(G382:H382)</f>
        <v>1000</v>
      </c>
      <c r="J382" s="145">
        <v>1000</v>
      </c>
      <c r="K382" s="108"/>
      <c r="L382" s="3">
        <f>SUM(J382:K382)</f>
        <v>1000</v>
      </c>
    </row>
    <row r="383" spans="1:12" ht="31.5" outlineLevel="7" x14ac:dyDescent="0.2">
      <c r="A383" s="178" t="s">
        <v>381</v>
      </c>
      <c r="B383" s="178"/>
      <c r="C383" s="300" t="s">
        <v>634</v>
      </c>
      <c r="D383" s="143">
        <f>D384</f>
        <v>1158.2</v>
      </c>
      <c r="E383" s="143">
        <f t="shared" ref="E383:F383" si="1015">E384</f>
        <v>0</v>
      </c>
      <c r="F383" s="180">
        <f t="shared" si="1015"/>
        <v>1158.2</v>
      </c>
      <c r="G383" s="143"/>
      <c r="H383" s="143">
        <f t="shared" ref="H383" si="1016">H384</f>
        <v>0</v>
      </c>
      <c r="I383" s="180"/>
      <c r="J383" s="143"/>
      <c r="K383" s="143">
        <f t="shared" ref="K383" si="1017">K384</f>
        <v>0</v>
      </c>
      <c r="L383" s="180"/>
    </row>
    <row r="384" spans="1:12" ht="32.25" customHeight="1" outlineLevel="7" x14ac:dyDescent="0.2">
      <c r="A384" s="179" t="s">
        <v>381</v>
      </c>
      <c r="B384" s="179" t="s">
        <v>51</v>
      </c>
      <c r="C384" s="8" t="s">
        <v>364</v>
      </c>
      <c r="D384" s="108">
        <v>1158.2</v>
      </c>
      <c r="E384" s="108"/>
      <c r="F384" s="3">
        <f>SUM(D384:E384)</f>
        <v>1158.2</v>
      </c>
      <c r="G384" s="108"/>
      <c r="H384" s="108"/>
      <c r="I384" s="3"/>
      <c r="J384" s="108"/>
      <c r="K384" s="108"/>
      <c r="L384" s="3"/>
    </row>
    <row r="385" spans="1:12" ht="31.5" outlineLevel="5" x14ac:dyDescent="0.2">
      <c r="A385" s="178" t="s">
        <v>202</v>
      </c>
      <c r="B385" s="178"/>
      <c r="C385" s="2" t="s">
        <v>203</v>
      </c>
      <c r="D385" s="153">
        <f>D386</f>
        <v>3108.9</v>
      </c>
      <c r="E385" s="153">
        <f t="shared" ref="E385:F385" si="1018">E386</f>
        <v>0</v>
      </c>
      <c r="F385" s="183">
        <f t="shared" si="1018"/>
        <v>3108.9</v>
      </c>
      <c r="G385" s="153">
        <f>G386</f>
        <v>2787.9</v>
      </c>
      <c r="H385" s="153">
        <f t="shared" ref="H385" si="1019">H386</f>
        <v>0</v>
      </c>
      <c r="I385" s="183">
        <f t="shared" ref="I385" si="1020">I386</f>
        <v>2787.9</v>
      </c>
      <c r="J385" s="153">
        <f>J386</f>
        <v>2787.9</v>
      </c>
      <c r="K385" s="153">
        <f t="shared" ref="K385" si="1021">K386</f>
        <v>0</v>
      </c>
      <c r="L385" s="183">
        <f t="shared" ref="L385" si="1022">L386</f>
        <v>2787.9</v>
      </c>
    </row>
    <row r="386" spans="1:12" ht="20.25" customHeight="1" outlineLevel="7" x14ac:dyDescent="0.2">
      <c r="A386" s="178" t="s">
        <v>204</v>
      </c>
      <c r="B386" s="178"/>
      <c r="C386" s="2" t="s">
        <v>205</v>
      </c>
      <c r="D386" s="153">
        <f>D387+D389</f>
        <v>3108.9</v>
      </c>
      <c r="E386" s="153">
        <f t="shared" ref="E386:F386" si="1023">E387+E389</f>
        <v>0</v>
      </c>
      <c r="F386" s="183">
        <f t="shared" si="1023"/>
        <v>3108.9</v>
      </c>
      <c r="G386" s="153">
        <f>G387+G389</f>
        <v>2787.9</v>
      </c>
      <c r="H386" s="153">
        <f t="shared" ref="H386" si="1024">H387+H389</f>
        <v>0</v>
      </c>
      <c r="I386" s="183">
        <f t="shared" ref="I386" si="1025">I387+I389</f>
        <v>2787.9</v>
      </c>
      <c r="J386" s="153">
        <f>J387+J389</f>
        <v>2787.9</v>
      </c>
      <c r="K386" s="153">
        <f t="shared" ref="K386" si="1026">K387+K389</f>
        <v>0</v>
      </c>
      <c r="L386" s="183">
        <f t="shared" ref="L386" si="1027">L387+L389</f>
        <v>2787.9</v>
      </c>
    </row>
    <row r="387" spans="1:12" ht="31.5" outlineLevel="7" x14ac:dyDescent="0.2">
      <c r="A387" s="178" t="s">
        <v>206</v>
      </c>
      <c r="B387" s="178"/>
      <c r="C387" s="2" t="s">
        <v>50</v>
      </c>
      <c r="D387" s="153">
        <f>D388</f>
        <v>1787.9</v>
      </c>
      <c r="E387" s="153">
        <f t="shared" ref="E387:F387" si="1028">E388</f>
        <v>0</v>
      </c>
      <c r="F387" s="183">
        <f t="shared" si="1028"/>
        <v>1787.9</v>
      </c>
      <c r="G387" s="153">
        <f t="shared" ref="G387:J387" si="1029">G388</f>
        <v>1787.9</v>
      </c>
      <c r="H387" s="153">
        <f t="shared" ref="H387" si="1030">H388</f>
        <v>0</v>
      </c>
      <c r="I387" s="183">
        <f t="shared" ref="I387" si="1031">I388</f>
        <v>1787.9</v>
      </c>
      <c r="J387" s="153">
        <f t="shared" si="1029"/>
        <v>1787.9</v>
      </c>
      <c r="K387" s="153">
        <f t="shared" ref="K387" si="1032">K388</f>
        <v>0</v>
      </c>
      <c r="L387" s="183">
        <f t="shared" ref="L387" si="1033">L388</f>
        <v>1787.9</v>
      </c>
    </row>
    <row r="388" spans="1:12" ht="31.5" outlineLevel="7" x14ac:dyDescent="0.2">
      <c r="A388" s="179" t="s">
        <v>206</v>
      </c>
      <c r="B388" s="179" t="s">
        <v>51</v>
      </c>
      <c r="C388" s="294" t="s">
        <v>52</v>
      </c>
      <c r="D388" s="108">
        <v>1787.9</v>
      </c>
      <c r="E388" s="108"/>
      <c r="F388" s="3">
        <f>SUM(D388:E388)</f>
        <v>1787.9</v>
      </c>
      <c r="G388" s="145">
        <v>1787.9</v>
      </c>
      <c r="H388" s="108"/>
      <c r="I388" s="3">
        <f>SUM(G388:H388)</f>
        <v>1787.9</v>
      </c>
      <c r="J388" s="145">
        <v>1787.9</v>
      </c>
      <c r="K388" s="108"/>
      <c r="L388" s="3">
        <f>SUM(J388:K388)</f>
        <v>1787.9</v>
      </c>
    </row>
    <row r="389" spans="1:12" outlineLevel="7" x14ac:dyDescent="0.2">
      <c r="A389" s="178" t="s">
        <v>207</v>
      </c>
      <c r="B389" s="178"/>
      <c r="C389" s="2" t="s">
        <v>208</v>
      </c>
      <c r="D389" s="153">
        <f>D390</f>
        <v>1321</v>
      </c>
      <c r="E389" s="153">
        <f t="shared" ref="E389:F389" si="1034">E390</f>
        <v>0</v>
      </c>
      <c r="F389" s="183">
        <f t="shared" si="1034"/>
        <v>1321</v>
      </c>
      <c r="G389" s="153">
        <f t="shared" ref="G389:J389" si="1035">G390</f>
        <v>1000</v>
      </c>
      <c r="H389" s="153">
        <f t="shared" ref="H389" si="1036">H390</f>
        <v>0</v>
      </c>
      <c r="I389" s="183">
        <f t="shared" ref="I389" si="1037">I390</f>
        <v>1000</v>
      </c>
      <c r="J389" s="153">
        <f t="shared" si="1035"/>
        <v>1000</v>
      </c>
      <c r="K389" s="153">
        <f t="shared" ref="K389" si="1038">K390</f>
        <v>0</v>
      </c>
      <c r="L389" s="183">
        <f t="shared" ref="L389" si="1039">L390</f>
        <v>1000</v>
      </c>
    </row>
    <row r="390" spans="1:12" outlineLevel="2" x14ac:dyDescent="0.2">
      <c r="A390" s="179" t="s">
        <v>207</v>
      </c>
      <c r="B390" s="179" t="s">
        <v>19</v>
      </c>
      <c r="C390" s="294" t="s">
        <v>20</v>
      </c>
      <c r="D390" s="150">
        <v>1321</v>
      </c>
      <c r="E390" s="108"/>
      <c r="F390" s="3">
        <f>SUM(D390:E390)</f>
        <v>1321</v>
      </c>
      <c r="G390" s="145">
        <v>1000</v>
      </c>
      <c r="H390" s="108"/>
      <c r="I390" s="3">
        <f>SUM(G390:H390)</f>
        <v>1000</v>
      </c>
      <c r="J390" s="145">
        <v>1000</v>
      </c>
      <c r="K390" s="108"/>
      <c r="L390" s="3">
        <f>SUM(J390:K390)</f>
        <v>1000</v>
      </c>
    </row>
    <row r="391" spans="1:12" ht="31.5" outlineLevel="3" x14ac:dyDescent="0.2">
      <c r="A391" s="178" t="s">
        <v>209</v>
      </c>
      <c r="B391" s="178"/>
      <c r="C391" s="2" t="s">
        <v>210</v>
      </c>
      <c r="D391" s="153">
        <f>D392</f>
        <v>2588</v>
      </c>
      <c r="E391" s="153">
        <f t="shared" ref="E391:F391" si="1040">E392</f>
        <v>0</v>
      </c>
      <c r="F391" s="183">
        <f t="shared" si="1040"/>
        <v>2588</v>
      </c>
      <c r="G391" s="153">
        <f t="shared" ref="D391:L393" si="1041">G392</f>
        <v>2588</v>
      </c>
      <c r="H391" s="153">
        <f t="shared" ref="H391" si="1042">H392</f>
        <v>0</v>
      </c>
      <c r="I391" s="183">
        <f t="shared" ref="I391" si="1043">I392</f>
        <v>2588</v>
      </c>
      <c r="J391" s="153">
        <f t="shared" si="1041"/>
        <v>2588</v>
      </c>
      <c r="K391" s="153">
        <f t="shared" ref="K391" si="1044">K392</f>
        <v>0</v>
      </c>
      <c r="L391" s="183">
        <f t="shared" ref="L391" si="1045">L392</f>
        <v>2588</v>
      </c>
    </row>
    <row r="392" spans="1:12" ht="31.5" outlineLevel="4" x14ac:dyDescent="0.2">
      <c r="A392" s="178" t="s">
        <v>211</v>
      </c>
      <c r="B392" s="178"/>
      <c r="C392" s="2" t="s">
        <v>212</v>
      </c>
      <c r="D392" s="153">
        <f t="shared" si="1041"/>
        <v>2588</v>
      </c>
      <c r="E392" s="153">
        <f t="shared" si="1041"/>
        <v>0</v>
      </c>
      <c r="F392" s="183">
        <f t="shared" si="1041"/>
        <v>2588</v>
      </c>
      <c r="G392" s="153">
        <f t="shared" si="1041"/>
        <v>2588</v>
      </c>
      <c r="H392" s="153">
        <f t="shared" si="1041"/>
        <v>0</v>
      </c>
      <c r="I392" s="183">
        <f t="shared" si="1041"/>
        <v>2588</v>
      </c>
      <c r="J392" s="153">
        <f t="shared" si="1041"/>
        <v>2588</v>
      </c>
      <c r="K392" s="153">
        <f t="shared" si="1041"/>
        <v>0</v>
      </c>
      <c r="L392" s="183">
        <f t="shared" si="1041"/>
        <v>2588</v>
      </c>
    </row>
    <row r="393" spans="1:12" ht="31.5" outlineLevel="4" x14ac:dyDescent="0.2">
      <c r="A393" s="178" t="s">
        <v>213</v>
      </c>
      <c r="B393" s="178"/>
      <c r="C393" s="2" t="s">
        <v>50</v>
      </c>
      <c r="D393" s="153">
        <f>D394</f>
        <v>2588</v>
      </c>
      <c r="E393" s="153">
        <f t="shared" si="1041"/>
        <v>0</v>
      </c>
      <c r="F393" s="183">
        <f t="shared" si="1041"/>
        <v>2588</v>
      </c>
      <c r="G393" s="153">
        <f t="shared" si="1041"/>
        <v>2588</v>
      </c>
      <c r="H393" s="153">
        <f t="shared" si="1041"/>
        <v>0</v>
      </c>
      <c r="I393" s="183">
        <f t="shared" si="1041"/>
        <v>2588</v>
      </c>
      <c r="J393" s="153">
        <f t="shared" si="1041"/>
        <v>2588</v>
      </c>
      <c r="K393" s="153">
        <f t="shared" si="1041"/>
        <v>0</v>
      </c>
      <c r="L393" s="183">
        <f t="shared" si="1041"/>
        <v>2588</v>
      </c>
    </row>
    <row r="394" spans="1:12" ht="31.5" outlineLevel="4" x14ac:dyDescent="0.2">
      <c r="A394" s="179" t="s">
        <v>213</v>
      </c>
      <c r="B394" s="179" t="s">
        <v>51</v>
      </c>
      <c r="C394" s="294" t="s">
        <v>52</v>
      </c>
      <c r="D394" s="150">
        <v>2588</v>
      </c>
      <c r="E394" s="108"/>
      <c r="F394" s="3">
        <f>SUM(D394:E394)</f>
        <v>2588</v>
      </c>
      <c r="G394" s="145">
        <v>2588</v>
      </c>
      <c r="H394" s="108"/>
      <c r="I394" s="3">
        <f>SUM(G394:H394)</f>
        <v>2588</v>
      </c>
      <c r="J394" s="145">
        <v>2588</v>
      </c>
      <c r="K394" s="108"/>
      <c r="L394" s="3">
        <f>SUM(J394:K394)</f>
        <v>2588</v>
      </c>
    </row>
    <row r="395" spans="1:12" ht="31.5" outlineLevel="5" x14ac:dyDescent="0.2">
      <c r="A395" s="178" t="s">
        <v>53</v>
      </c>
      <c r="B395" s="178"/>
      <c r="C395" s="2" t="s">
        <v>54</v>
      </c>
      <c r="D395" s="153">
        <f t="shared" ref="D395:L397" si="1046">D396</f>
        <v>352.3</v>
      </c>
      <c r="E395" s="153">
        <f t="shared" si="1046"/>
        <v>0</v>
      </c>
      <c r="F395" s="183">
        <f t="shared" si="1046"/>
        <v>352.3</v>
      </c>
      <c r="G395" s="153">
        <f t="shared" si="1046"/>
        <v>352.3</v>
      </c>
      <c r="H395" s="153">
        <f t="shared" si="1046"/>
        <v>0</v>
      </c>
      <c r="I395" s="183">
        <f t="shared" si="1046"/>
        <v>352.3</v>
      </c>
      <c r="J395" s="153">
        <f t="shared" si="1046"/>
        <v>352.3</v>
      </c>
      <c r="K395" s="153">
        <f t="shared" si="1046"/>
        <v>0</v>
      </c>
      <c r="L395" s="183">
        <f t="shared" si="1046"/>
        <v>352.3</v>
      </c>
    </row>
    <row r="396" spans="1:12" ht="47.25" outlineLevel="7" x14ac:dyDescent="0.2">
      <c r="A396" s="178" t="s">
        <v>55</v>
      </c>
      <c r="B396" s="178"/>
      <c r="C396" s="2" t="s">
        <v>56</v>
      </c>
      <c r="D396" s="153">
        <f t="shared" si="1046"/>
        <v>352.3</v>
      </c>
      <c r="E396" s="153">
        <f t="shared" si="1046"/>
        <v>0</v>
      </c>
      <c r="F396" s="183">
        <f t="shared" si="1046"/>
        <v>352.3</v>
      </c>
      <c r="G396" s="153">
        <f t="shared" si="1046"/>
        <v>352.3</v>
      </c>
      <c r="H396" s="153">
        <f t="shared" si="1046"/>
        <v>0</v>
      </c>
      <c r="I396" s="183">
        <f t="shared" si="1046"/>
        <v>352.3</v>
      </c>
      <c r="J396" s="153">
        <f t="shared" si="1046"/>
        <v>352.3</v>
      </c>
      <c r="K396" s="153">
        <f t="shared" si="1046"/>
        <v>0</v>
      </c>
      <c r="L396" s="183">
        <f t="shared" si="1046"/>
        <v>352.3</v>
      </c>
    </row>
    <row r="397" spans="1:12" ht="31.5" outlineLevel="7" x14ac:dyDescent="0.2">
      <c r="A397" s="178" t="s">
        <v>373</v>
      </c>
      <c r="B397" s="178"/>
      <c r="C397" s="2" t="s">
        <v>374</v>
      </c>
      <c r="D397" s="153">
        <f>D398</f>
        <v>352.3</v>
      </c>
      <c r="E397" s="153">
        <f t="shared" si="1046"/>
        <v>0</v>
      </c>
      <c r="F397" s="183">
        <f t="shared" si="1046"/>
        <v>352.3</v>
      </c>
      <c r="G397" s="153">
        <f t="shared" si="1046"/>
        <v>352.3</v>
      </c>
      <c r="H397" s="153">
        <f t="shared" si="1046"/>
        <v>0</v>
      </c>
      <c r="I397" s="183">
        <f t="shared" si="1046"/>
        <v>352.3</v>
      </c>
      <c r="J397" s="153">
        <f t="shared" si="1046"/>
        <v>352.3</v>
      </c>
      <c r="K397" s="153">
        <f t="shared" si="1046"/>
        <v>0</v>
      </c>
      <c r="L397" s="183">
        <f t="shared" si="1046"/>
        <v>352.3</v>
      </c>
    </row>
    <row r="398" spans="1:12" ht="33" customHeight="1" outlineLevel="7" x14ac:dyDescent="0.2">
      <c r="A398" s="179" t="s">
        <v>373</v>
      </c>
      <c r="B398" s="179" t="s">
        <v>51</v>
      </c>
      <c r="C398" s="294" t="s">
        <v>52</v>
      </c>
      <c r="D398" s="108">
        <v>352.3</v>
      </c>
      <c r="E398" s="108"/>
      <c r="F398" s="3">
        <f>SUM(D398:E398)</f>
        <v>352.3</v>
      </c>
      <c r="G398" s="145">
        <v>352.3</v>
      </c>
      <c r="H398" s="108"/>
      <c r="I398" s="3">
        <f>SUM(G398:H398)</f>
        <v>352.3</v>
      </c>
      <c r="J398" s="145">
        <v>352.3</v>
      </c>
      <c r="K398" s="108"/>
      <c r="L398" s="3">
        <f>SUM(J398:K398)</f>
        <v>352.3</v>
      </c>
    </row>
    <row r="399" spans="1:12" ht="31.5" outlineLevel="7" x14ac:dyDescent="0.2">
      <c r="A399" s="178" t="s">
        <v>22</v>
      </c>
      <c r="B399" s="178"/>
      <c r="C399" s="2" t="s">
        <v>23</v>
      </c>
      <c r="D399" s="153">
        <f>D400+D408+D425</f>
        <v>37072.9</v>
      </c>
      <c r="E399" s="153">
        <f t="shared" ref="E399:F399" si="1047">E400+E408+E425</f>
        <v>0</v>
      </c>
      <c r="F399" s="183">
        <f t="shared" si="1047"/>
        <v>37072.9</v>
      </c>
      <c r="G399" s="153">
        <f>G400+G408+G425</f>
        <v>54552.799999999996</v>
      </c>
      <c r="H399" s="153">
        <f t="shared" ref="H399" si="1048">H400+H408+H425</f>
        <v>0</v>
      </c>
      <c r="I399" s="183">
        <f t="shared" ref="I399" si="1049">I400+I408+I425</f>
        <v>54552.799999999996</v>
      </c>
      <c r="J399" s="153">
        <f>J400+J408+J425</f>
        <v>86322.9</v>
      </c>
      <c r="K399" s="153">
        <f t="shared" ref="K399" si="1050">K400+K408+K425</f>
        <v>0</v>
      </c>
      <c r="L399" s="183">
        <f t="shared" ref="L399" si="1051">L400+L408+L425</f>
        <v>86322.9</v>
      </c>
    </row>
    <row r="400" spans="1:12" ht="31.5" outlineLevel="7" x14ac:dyDescent="0.2">
      <c r="A400" s="178" t="s">
        <v>325</v>
      </c>
      <c r="B400" s="178"/>
      <c r="C400" s="2" t="s">
        <v>326</v>
      </c>
      <c r="D400" s="153">
        <f>D401</f>
        <v>18944.900000000001</v>
      </c>
      <c r="E400" s="153">
        <f t="shared" ref="E400:F400" si="1052">E401</f>
        <v>0</v>
      </c>
      <c r="F400" s="183">
        <f t="shared" si="1052"/>
        <v>18944.900000000001</v>
      </c>
      <c r="G400" s="153">
        <f t="shared" ref="G400:J402" si="1053">G401</f>
        <v>18818.199999999997</v>
      </c>
      <c r="H400" s="153">
        <f t="shared" ref="H400" si="1054">H401</f>
        <v>0</v>
      </c>
      <c r="I400" s="183">
        <f t="shared" ref="I400" si="1055">I401</f>
        <v>18818.199999999997</v>
      </c>
      <c r="J400" s="153">
        <f t="shared" si="1053"/>
        <v>5350</v>
      </c>
      <c r="K400" s="153">
        <f t="shared" ref="K400" si="1056">K401</f>
        <v>0</v>
      </c>
      <c r="L400" s="183">
        <f t="shared" ref="L400" si="1057">L401</f>
        <v>5350</v>
      </c>
    </row>
    <row r="401" spans="1:12" ht="31.5" outlineLevel="7" x14ac:dyDescent="0.2">
      <c r="A401" s="178" t="s">
        <v>327</v>
      </c>
      <c r="B401" s="178"/>
      <c r="C401" s="2" t="s">
        <v>328</v>
      </c>
      <c r="D401" s="153">
        <f>D402+D404+D406</f>
        <v>18944.900000000001</v>
      </c>
      <c r="E401" s="153">
        <f t="shared" ref="E401:F401" si="1058">E402+E404+E406</f>
        <v>0</v>
      </c>
      <c r="F401" s="183">
        <f t="shared" si="1058"/>
        <v>18944.900000000001</v>
      </c>
      <c r="G401" s="153">
        <f t="shared" ref="G401:J401" si="1059">G402+G404+G406</f>
        <v>18818.199999999997</v>
      </c>
      <c r="H401" s="153">
        <f t="shared" ref="H401" si="1060">H402+H404+H406</f>
        <v>0</v>
      </c>
      <c r="I401" s="183">
        <f t="shared" ref="I401" si="1061">I402+I404+I406</f>
        <v>18818.199999999997</v>
      </c>
      <c r="J401" s="153">
        <f t="shared" si="1059"/>
        <v>5350</v>
      </c>
      <c r="K401" s="153">
        <f t="shared" ref="K401" si="1062">K402+K404+K406</f>
        <v>0</v>
      </c>
      <c r="L401" s="183">
        <f t="shared" ref="L401" si="1063">L402+L404+L406</f>
        <v>5350</v>
      </c>
    </row>
    <row r="402" spans="1:12" ht="63" outlineLevel="7" x14ac:dyDescent="0.2">
      <c r="A402" s="178" t="s">
        <v>329</v>
      </c>
      <c r="B402" s="178"/>
      <c r="C402" s="177" t="s">
        <v>851</v>
      </c>
      <c r="D402" s="153">
        <f>D403</f>
        <v>5350</v>
      </c>
      <c r="E402" s="153">
        <f t="shared" ref="E402:F402" si="1064">E403</f>
        <v>0</v>
      </c>
      <c r="F402" s="183">
        <f t="shared" si="1064"/>
        <v>5350</v>
      </c>
      <c r="G402" s="153">
        <f t="shared" si="1053"/>
        <v>5350</v>
      </c>
      <c r="H402" s="153">
        <f t="shared" ref="H402" si="1065">H403</f>
        <v>0</v>
      </c>
      <c r="I402" s="183">
        <f t="shared" ref="I402" si="1066">I403</f>
        <v>5350</v>
      </c>
      <c r="J402" s="153">
        <f t="shared" si="1053"/>
        <v>5350</v>
      </c>
      <c r="K402" s="153">
        <f t="shared" ref="K402" si="1067">K403</f>
        <v>0</v>
      </c>
      <c r="L402" s="183">
        <f t="shared" ref="L402" si="1068">L403</f>
        <v>5350</v>
      </c>
    </row>
    <row r="403" spans="1:12" outlineLevel="7" x14ac:dyDescent="0.2">
      <c r="A403" s="179" t="s">
        <v>329</v>
      </c>
      <c r="B403" s="179" t="s">
        <v>19</v>
      </c>
      <c r="C403" s="296" t="s">
        <v>20</v>
      </c>
      <c r="D403" s="108">
        <v>5350</v>
      </c>
      <c r="E403" s="108"/>
      <c r="F403" s="3">
        <f>SUM(D403:E403)</f>
        <v>5350</v>
      </c>
      <c r="G403" s="145">
        <v>5350</v>
      </c>
      <c r="H403" s="108"/>
      <c r="I403" s="3">
        <f>SUM(G403:H403)</f>
        <v>5350</v>
      </c>
      <c r="J403" s="145">
        <v>5350</v>
      </c>
      <c r="K403" s="108"/>
      <c r="L403" s="3">
        <f>SUM(J403:K403)</f>
        <v>5350</v>
      </c>
    </row>
    <row r="404" spans="1:12" ht="66" customHeight="1" outlineLevel="7" x14ac:dyDescent="0.2">
      <c r="A404" s="198" t="s">
        <v>329</v>
      </c>
      <c r="B404" s="198"/>
      <c r="C404" s="177" t="s">
        <v>852</v>
      </c>
      <c r="D404" s="143">
        <f t="shared" ref="D404:K406" si="1069">D405</f>
        <v>4510.3999999999996</v>
      </c>
      <c r="E404" s="143">
        <f t="shared" si="1069"/>
        <v>0</v>
      </c>
      <c r="F404" s="180">
        <f t="shared" si="1069"/>
        <v>4510.3999999999996</v>
      </c>
      <c r="G404" s="143">
        <f t="shared" si="1069"/>
        <v>4296.3</v>
      </c>
      <c r="H404" s="143">
        <f t="shared" si="1069"/>
        <v>0</v>
      </c>
      <c r="I404" s="180">
        <f t="shared" si="1069"/>
        <v>4296.3</v>
      </c>
      <c r="J404" s="143">
        <f t="shared" si="1069"/>
        <v>0</v>
      </c>
      <c r="K404" s="143">
        <f t="shared" si="1069"/>
        <v>0</v>
      </c>
      <c r="L404" s="180"/>
    </row>
    <row r="405" spans="1:12" outlineLevel="7" x14ac:dyDescent="0.2">
      <c r="A405" s="175" t="s">
        <v>329</v>
      </c>
      <c r="B405" s="175" t="s">
        <v>19</v>
      </c>
      <c r="C405" s="296" t="s">
        <v>20</v>
      </c>
      <c r="D405" s="108">
        <v>4510.3999999999996</v>
      </c>
      <c r="E405" s="108"/>
      <c r="F405" s="3">
        <f>SUM(D405:E405)</f>
        <v>4510.3999999999996</v>
      </c>
      <c r="G405" s="145">
        <v>4296.3</v>
      </c>
      <c r="H405" s="108"/>
      <c r="I405" s="3">
        <f>SUM(G405:H405)</f>
        <v>4296.3</v>
      </c>
      <c r="J405" s="145"/>
      <c r="K405" s="108"/>
      <c r="L405" s="3"/>
    </row>
    <row r="406" spans="1:12" outlineLevel="7" x14ac:dyDescent="0.2">
      <c r="A406" s="198" t="s">
        <v>646</v>
      </c>
      <c r="B406" s="198"/>
      <c r="C406" s="177" t="s">
        <v>854</v>
      </c>
      <c r="D406" s="143">
        <f t="shared" si="1069"/>
        <v>9084.5</v>
      </c>
      <c r="E406" s="143">
        <f t="shared" si="1069"/>
        <v>0</v>
      </c>
      <c r="F406" s="180">
        <f t="shared" si="1069"/>
        <v>9084.5</v>
      </c>
      <c r="G406" s="143">
        <f t="shared" si="1069"/>
        <v>9171.9</v>
      </c>
      <c r="H406" s="143">
        <f t="shared" si="1069"/>
        <v>0</v>
      </c>
      <c r="I406" s="180">
        <f t="shared" si="1069"/>
        <v>9171.9</v>
      </c>
      <c r="J406" s="143">
        <f t="shared" si="1069"/>
        <v>0</v>
      </c>
      <c r="K406" s="143">
        <f t="shared" si="1069"/>
        <v>0</v>
      </c>
      <c r="L406" s="180"/>
    </row>
    <row r="407" spans="1:12" outlineLevel="7" x14ac:dyDescent="0.2">
      <c r="A407" s="175" t="s">
        <v>646</v>
      </c>
      <c r="B407" s="175" t="s">
        <v>19</v>
      </c>
      <c r="C407" s="296" t="s">
        <v>20</v>
      </c>
      <c r="D407" s="108">
        <v>9084.5</v>
      </c>
      <c r="E407" s="108"/>
      <c r="F407" s="3">
        <f>SUM(D407:E407)</f>
        <v>9084.5</v>
      </c>
      <c r="G407" s="145">
        <v>9171.9</v>
      </c>
      <c r="H407" s="108"/>
      <c r="I407" s="3">
        <f>SUM(G407:H407)</f>
        <v>9171.9</v>
      </c>
      <c r="J407" s="145"/>
      <c r="K407" s="108"/>
      <c r="L407" s="3"/>
    </row>
    <row r="408" spans="1:12" ht="30.75" customHeight="1" outlineLevel="7" x14ac:dyDescent="0.2">
      <c r="A408" s="178" t="s">
        <v>24</v>
      </c>
      <c r="B408" s="178"/>
      <c r="C408" s="2" t="s">
        <v>25</v>
      </c>
      <c r="D408" s="153">
        <f>D409+D418</f>
        <v>12628</v>
      </c>
      <c r="E408" s="153">
        <f t="shared" ref="E408:F408" si="1070">E409+E418</f>
        <v>0</v>
      </c>
      <c r="F408" s="183">
        <f t="shared" si="1070"/>
        <v>12628</v>
      </c>
      <c r="G408" s="153">
        <f>G409+G418</f>
        <v>30234.6</v>
      </c>
      <c r="H408" s="153">
        <f t="shared" ref="H408" si="1071">H409+H418</f>
        <v>0</v>
      </c>
      <c r="I408" s="183">
        <f t="shared" ref="I408" si="1072">I409+I418</f>
        <v>30234.6</v>
      </c>
      <c r="J408" s="153">
        <f>J409+J418</f>
        <v>75472.899999999994</v>
      </c>
      <c r="K408" s="153">
        <f t="shared" ref="K408" si="1073">K409+K418</f>
        <v>0</v>
      </c>
      <c r="L408" s="183">
        <f t="shared" ref="L408" si="1074">L409+L418</f>
        <v>75472.899999999994</v>
      </c>
    </row>
    <row r="409" spans="1:12" ht="31.5" outlineLevel="7" x14ac:dyDescent="0.2">
      <c r="A409" s="178" t="s">
        <v>214</v>
      </c>
      <c r="B409" s="178"/>
      <c r="C409" s="2" t="s">
        <v>215</v>
      </c>
      <c r="D409" s="153">
        <f>D410+D412+D414+D416</f>
        <v>11906.8</v>
      </c>
      <c r="E409" s="153">
        <f t="shared" ref="E409:F409" si="1075">E410+E412+E414+E416</f>
        <v>0</v>
      </c>
      <c r="F409" s="183">
        <f t="shared" si="1075"/>
        <v>11906.8</v>
      </c>
      <c r="G409" s="153">
        <f t="shared" ref="G409:J409" si="1076">G410+G412+G414+G416</f>
        <v>10906.8</v>
      </c>
      <c r="H409" s="153">
        <f t="shared" ref="H409" si="1077">H410+H412+H414+H416</f>
        <v>0</v>
      </c>
      <c r="I409" s="183">
        <f t="shared" ref="I409" si="1078">I410+I412+I414+I416</f>
        <v>10906.8</v>
      </c>
      <c r="J409" s="153">
        <f t="shared" si="1076"/>
        <v>3906.8</v>
      </c>
      <c r="K409" s="153">
        <f t="shared" ref="K409" si="1079">K410+K412+K414+K416</f>
        <v>0</v>
      </c>
      <c r="L409" s="183">
        <f t="shared" ref="L409" si="1080">L410+L412+L414+L416</f>
        <v>3906.8</v>
      </c>
    </row>
    <row r="410" spans="1:12" outlineLevel="7" x14ac:dyDescent="0.2">
      <c r="A410" s="178" t="s">
        <v>216</v>
      </c>
      <c r="B410" s="178"/>
      <c r="C410" s="2" t="s">
        <v>217</v>
      </c>
      <c r="D410" s="153">
        <f>D411</f>
        <v>11.4</v>
      </c>
      <c r="E410" s="153">
        <f t="shared" ref="E410:F410" si="1081">E411</f>
        <v>0</v>
      </c>
      <c r="F410" s="183">
        <f t="shared" si="1081"/>
        <v>11.4</v>
      </c>
      <c r="G410" s="153">
        <f t="shared" ref="G410:J410" si="1082">G411</f>
        <v>11.4</v>
      </c>
      <c r="H410" s="153">
        <f t="shared" ref="H410" si="1083">H411</f>
        <v>0</v>
      </c>
      <c r="I410" s="183">
        <f t="shared" ref="I410" si="1084">I411</f>
        <v>11.4</v>
      </c>
      <c r="J410" s="153">
        <f t="shared" si="1082"/>
        <v>11.4</v>
      </c>
      <c r="K410" s="153">
        <f t="shared" ref="K410" si="1085">K411</f>
        <v>0</v>
      </c>
      <c r="L410" s="183">
        <f t="shared" ref="L410" si="1086">L411</f>
        <v>11.4</v>
      </c>
    </row>
    <row r="411" spans="1:12" ht="31.5" outlineLevel="7" x14ac:dyDescent="0.2">
      <c r="A411" s="179" t="s">
        <v>216</v>
      </c>
      <c r="B411" s="179" t="s">
        <v>7</v>
      </c>
      <c r="C411" s="294" t="s">
        <v>8</v>
      </c>
      <c r="D411" s="108">
        <v>11.4</v>
      </c>
      <c r="E411" s="108"/>
      <c r="F411" s="3">
        <f>SUM(D411:E411)</f>
        <v>11.4</v>
      </c>
      <c r="G411" s="145">
        <v>11.4</v>
      </c>
      <c r="H411" s="108"/>
      <c r="I411" s="3">
        <f>SUM(G411:H411)</f>
        <v>11.4</v>
      </c>
      <c r="J411" s="145">
        <v>11.4</v>
      </c>
      <c r="K411" s="108"/>
      <c r="L411" s="3">
        <f>SUM(J411:K411)</f>
        <v>11.4</v>
      </c>
    </row>
    <row r="412" spans="1:12" ht="47.25" outlineLevel="7" x14ac:dyDescent="0.2">
      <c r="A412" s="178" t="s">
        <v>218</v>
      </c>
      <c r="B412" s="178"/>
      <c r="C412" s="2" t="s">
        <v>219</v>
      </c>
      <c r="D412" s="153">
        <f>D413</f>
        <v>8553.4</v>
      </c>
      <c r="E412" s="153">
        <f t="shared" ref="E412:F412" si="1087">E413</f>
        <v>0</v>
      </c>
      <c r="F412" s="183">
        <f t="shared" si="1087"/>
        <v>8553.4</v>
      </c>
      <c r="G412" s="153">
        <f t="shared" ref="G412:J412" si="1088">G413</f>
        <v>8553.4</v>
      </c>
      <c r="H412" s="153">
        <f t="shared" ref="H412" si="1089">H413</f>
        <v>0</v>
      </c>
      <c r="I412" s="183">
        <f t="shared" ref="I412" si="1090">I413</f>
        <v>8553.4</v>
      </c>
      <c r="J412" s="153">
        <f t="shared" si="1088"/>
        <v>1553.4</v>
      </c>
      <c r="K412" s="153">
        <f t="shared" ref="K412" si="1091">K413</f>
        <v>0</v>
      </c>
      <c r="L412" s="183">
        <f t="shared" ref="L412" si="1092">L413</f>
        <v>1553.4</v>
      </c>
    </row>
    <row r="413" spans="1:12" outlineLevel="7" x14ac:dyDescent="0.2">
      <c r="A413" s="179" t="s">
        <v>218</v>
      </c>
      <c r="B413" s="179" t="s">
        <v>19</v>
      </c>
      <c r="C413" s="294" t="s">
        <v>20</v>
      </c>
      <c r="D413" s="108">
        <v>8553.4</v>
      </c>
      <c r="E413" s="108"/>
      <c r="F413" s="3">
        <f>SUM(D413:E413)</f>
        <v>8553.4</v>
      </c>
      <c r="G413" s="145">
        <v>8553.4</v>
      </c>
      <c r="H413" s="108"/>
      <c r="I413" s="3">
        <f>SUM(G413:H413)</f>
        <v>8553.4</v>
      </c>
      <c r="J413" s="145">
        <v>1553.4</v>
      </c>
      <c r="K413" s="108"/>
      <c r="L413" s="3">
        <f>SUM(J413:K413)</f>
        <v>1553.4</v>
      </c>
    </row>
    <row r="414" spans="1:12" ht="47.25" outlineLevel="7" x14ac:dyDescent="0.2">
      <c r="A414" s="178" t="s">
        <v>378</v>
      </c>
      <c r="B414" s="178"/>
      <c r="C414" s="2" t="s">
        <v>379</v>
      </c>
      <c r="D414" s="153">
        <f>D415</f>
        <v>3000</v>
      </c>
      <c r="E414" s="153">
        <f t="shared" ref="E414:F414" si="1093">E415</f>
        <v>0</v>
      </c>
      <c r="F414" s="183">
        <f t="shared" si="1093"/>
        <v>3000</v>
      </c>
      <c r="G414" s="153">
        <f t="shared" ref="G414:J414" si="1094">G415</f>
        <v>2000</v>
      </c>
      <c r="H414" s="153">
        <f t="shared" ref="H414" si="1095">H415</f>
        <v>0</v>
      </c>
      <c r="I414" s="183">
        <f t="shared" ref="I414" si="1096">I415</f>
        <v>2000</v>
      </c>
      <c r="J414" s="153">
        <f t="shared" si="1094"/>
        <v>2000</v>
      </c>
      <c r="K414" s="153">
        <f t="shared" ref="K414" si="1097">K415</f>
        <v>0</v>
      </c>
      <c r="L414" s="183">
        <f t="shared" ref="L414" si="1098">L415</f>
        <v>2000</v>
      </c>
    </row>
    <row r="415" spans="1:12" outlineLevel="7" x14ac:dyDescent="0.2">
      <c r="A415" s="179" t="s">
        <v>378</v>
      </c>
      <c r="B415" s="179" t="s">
        <v>19</v>
      </c>
      <c r="C415" s="294" t="s">
        <v>20</v>
      </c>
      <c r="D415" s="108">
        <v>3000</v>
      </c>
      <c r="E415" s="108"/>
      <c r="F415" s="3">
        <f>SUM(D415:E415)</f>
        <v>3000</v>
      </c>
      <c r="G415" s="145">
        <v>2000</v>
      </c>
      <c r="H415" s="108"/>
      <c r="I415" s="3">
        <f>SUM(G415:H415)</f>
        <v>2000</v>
      </c>
      <c r="J415" s="145">
        <v>2000</v>
      </c>
      <c r="K415" s="108"/>
      <c r="L415" s="3">
        <f>SUM(J415:K415)</f>
        <v>2000</v>
      </c>
    </row>
    <row r="416" spans="1:12" ht="47.25" outlineLevel="7" x14ac:dyDescent="0.25">
      <c r="A416" s="281" t="s">
        <v>544</v>
      </c>
      <c r="B416" s="281"/>
      <c r="C416" s="266" t="s">
        <v>545</v>
      </c>
      <c r="D416" s="153">
        <f>D417</f>
        <v>342</v>
      </c>
      <c r="E416" s="153">
        <f t="shared" ref="E416:F416" si="1099">E417</f>
        <v>0</v>
      </c>
      <c r="F416" s="183">
        <f t="shared" si="1099"/>
        <v>342</v>
      </c>
      <c r="G416" s="153">
        <f t="shared" ref="G416:J416" si="1100">G417</f>
        <v>342</v>
      </c>
      <c r="H416" s="153">
        <f t="shared" ref="H416" si="1101">H417</f>
        <v>0</v>
      </c>
      <c r="I416" s="183">
        <f t="shared" ref="I416" si="1102">I417</f>
        <v>342</v>
      </c>
      <c r="J416" s="153">
        <f t="shared" si="1100"/>
        <v>342</v>
      </c>
      <c r="K416" s="153">
        <f t="shared" ref="K416" si="1103">K417</f>
        <v>0</v>
      </c>
      <c r="L416" s="183">
        <f t="shared" ref="L416" si="1104">L417</f>
        <v>342</v>
      </c>
    </row>
    <row r="417" spans="1:12" ht="31.5" outlineLevel="7" x14ac:dyDescent="0.25">
      <c r="A417" s="282" t="s">
        <v>544</v>
      </c>
      <c r="B417" s="282" t="s">
        <v>51</v>
      </c>
      <c r="C417" s="267" t="s">
        <v>52</v>
      </c>
      <c r="D417" s="108">
        <v>342</v>
      </c>
      <c r="E417" s="108"/>
      <c r="F417" s="3">
        <f>SUM(D417:E417)</f>
        <v>342</v>
      </c>
      <c r="G417" s="145">
        <v>342</v>
      </c>
      <c r="H417" s="108"/>
      <c r="I417" s="3">
        <f>SUM(G417:H417)</f>
        <v>342</v>
      </c>
      <c r="J417" s="145">
        <v>342</v>
      </c>
      <c r="K417" s="108"/>
      <c r="L417" s="3">
        <f>SUM(J417:K417)</f>
        <v>342</v>
      </c>
    </row>
    <row r="418" spans="1:12" ht="31.5" outlineLevel="7" x14ac:dyDescent="0.2">
      <c r="A418" s="178" t="s">
        <v>560</v>
      </c>
      <c r="B418" s="178"/>
      <c r="C418" s="2" t="s">
        <v>561</v>
      </c>
      <c r="D418" s="153">
        <f>D423+D419+D421</f>
        <v>721.2</v>
      </c>
      <c r="E418" s="153">
        <f t="shared" ref="E418:F418" si="1105">E423+E419+E421</f>
        <v>0</v>
      </c>
      <c r="F418" s="183">
        <f t="shared" si="1105"/>
        <v>721.2</v>
      </c>
      <c r="G418" s="153">
        <f t="shared" ref="G418:J418" si="1106">G423+G419+G421</f>
        <v>19327.8</v>
      </c>
      <c r="H418" s="153">
        <f t="shared" ref="H418" si="1107">H423+H419+H421</f>
        <v>0</v>
      </c>
      <c r="I418" s="183">
        <f t="shared" ref="I418" si="1108">I423+I419+I421</f>
        <v>19327.8</v>
      </c>
      <c r="J418" s="153">
        <f t="shared" si="1106"/>
        <v>71566.099999999991</v>
      </c>
      <c r="K418" s="153">
        <f t="shared" ref="K418" si="1109">K423+K419+K421</f>
        <v>0</v>
      </c>
      <c r="L418" s="183">
        <f t="shared" ref="L418" si="1110">L423+L419+L421</f>
        <v>71566.099999999991</v>
      </c>
    </row>
    <row r="419" spans="1:12" ht="33" customHeight="1" outlineLevel="7" x14ac:dyDescent="0.2">
      <c r="A419" s="178" t="s">
        <v>596</v>
      </c>
      <c r="B419" s="178"/>
      <c r="C419" s="2" t="s">
        <v>597</v>
      </c>
      <c r="D419" s="153">
        <f>D420</f>
        <v>448.5</v>
      </c>
      <c r="E419" s="153">
        <f t="shared" ref="E419:F419" si="1111">E420</f>
        <v>0</v>
      </c>
      <c r="F419" s="183">
        <f t="shared" si="1111"/>
        <v>448.5</v>
      </c>
      <c r="G419" s="153">
        <f t="shared" ref="G419:J419" si="1112">G420</f>
        <v>469.3</v>
      </c>
      <c r="H419" s="153">
        <f t="shared" ref="H419" si="1113">H420</f>
        <v>0</v>
      </c>
      <c r="I419" s="183">
        <f t="shared" ref="I419" si="1114">I420</f>
        <v>469.3</v>
      </c>
      <c r="J419" s="153">
        <f t="shared" si="1112"/>
        <v>549.70000000000005</v>
      </c>
      <c r="K419" s="153">
        <f t="shared" ref="K419" si="1115">K420</f>
        <v>0</v>
      </c>
      <c r="L419" s="183">
        <f t="shared" ref="L419" si="1116">L420</f>
        <v>549.70000000000005</v>
      </c>
    </row>
    <row r="420" spans="1:12" ht="30.75" customHeight="1" outlineLevel="7" x14ac:dyDescent="0.2">
      <c r="A420" s="179" t="s">
        <v>596</v>
      </c>
      <c r="B420" s="179" t="s">
        <v>7</v>
      </c>
      <c r="C420" s="294" t="s">
        <v>8</v>
      </c>
      <c r="D420" s="108">
        <v>448.5</v>
      </c>
      <c r="E420" s="108"/>
      <c r="F420" s="3">
        <f>SUM(D420:E420)</f>
        <v>448.5</v>
      </c>
      <c r="G420" s="108">
        <v>469.3</v>
      </c>
      <c r="H420" s="108"/>
      <c r="I420" s="3">
        <f>SUM(G420:H420)</f>
        <v>469.3</v>
      </c>
      <c r="J420" s="108">
        <v>549.70000000000005</v>
      </c>
      <c r="K420" s="108"/>
      <c r="L420" s="3">
        <f>SUM(J420:K420)</f>
        <v>549.70000000000005</v>
      </c>
    </row>
    <row r="421" spans="1:12" ht="81" customHeight="1" outlineLevel="7" x14ac:dyDescent="0.2">
      <c r="A421" s="278" t="s">
        <v>641</v>
      </c>
      <c r="B421" s="278"/>
      <c r="C421" s="301" t="s">
        <v>642</v>
      </c>
      <c r="D421" s="143">
        <f>D422</f>
        <v>0</v>
      </c>
      <c r="E421" s="143">
        <f t="shared" ref="E421" si="1117">E422</f>
        <v>0</v>
      </c>
      <c r="F421" s="180"/>
      <c r="G421" s="143">
        <f t="shared" ref="G421:J421" si="1118">G422</f>
        <v>18577.7</v>
      </c>
      <c r="H421" s="143">
        <f t="shared" ref="H421" si="1119">H422</f>
        <v>0</v>
      </c>
      <c r="I421" s="180">
        <f t="shared" ref="I421" si="1120">I422</f>
        <v>18577.7</v>
      </c>
      <c r="J421" s="143">
        <f t="shared" si="1118"/>
        <v>70595.199999999997</v>
      </c>
      <c r="K421" s="143">
        <f t="shared" ref="K421" si="1121">K422</f>
        <v>0</v>
      </c>
      <c r="L421" s="180">
        <f t="shared" ref="L421" si="1122">L422</f>
        <v>70595.199999999997</v>
      </c>
    </row>
    <row r="422" spans="1:12" ht="30.75" customHeight="1" outlineLevel="7" x14ac:dyDescent="0.2">
      <c r="A422" s="279" t="s">
        <v>641</v>
      </c>
      <c r="B422" s="279" t="s">
        <v>92</v>
      </c>
      <c r="C422" s="302" t="s">
        <v>93</v>
      </c>
      <c r="D422" s="108">
        <v>0</v>
      </c>
      <c r="E422" s="108"/>
      <c r="F422" s="3"/>
      <c r="G422" s="108">
        <v>18577.7</v>
      </c>
      <c r="H422" s="108"/>
      <c r="I422" s="3">
        <f>SUM(G422:H422)</f>
        <v>18577.7</v>
      </c>
      <c r="J422" s="108">
        <v>70595.199999999997</v>
      </c>
      <c r="K422" s="108"/>
      <c r="L422" s="3">
        <f>SUM(J422:K422)</f>
        <v>70595.199999999997</v>
      </c>
    </row>
    <row r="423" spans="1:12" ht="63" outlineLevel="7" x14ac:dyDescent="0.2">
      <c r="A423" s="178" t="s">
        <v>562</v>
      </c>
      <c r="B423" s="178"/>
      <c r="C423" s="2" t="s">
        <v>563</v>
      </c>
      <c r="D423" s="153">
        <f>D424</f>
        <v>272.7</v>
      </c>
      <c r="E423" s="153">
        <f t="shared" ref="E423:F423" si="1123">E424</f>
        <v>0</v>
      </c>
      <c r="F423" s="183">
        <f t="shared" si="1123"/>
        <v>272.7</v>
      </c>
      <c r="G423" s="153">
        <f t="shared" ref="G423:J423" si="1124">G424</f>
        <v>280.8</v>
      </c>
      <c r="H423" s="153">
        <f t="shared" ref="H423" si="1125">H424</f>
        <v>0</v>
      </c>
      <c r="I423" s="183">
        <f t="shared" ref="I423" si="1126">I424</f>
        <v>280.8</v>
      </c>
      <c r="J423" s="153">
        <f t="shared" si="1124"/>
        <v>421.2</v>
      </c>
      <c r="K423" s="153">
        <f t="shared" ref="K423" si="1127">K424</f>
        <v>0</v>
      </c>
      <c r="L423" s="183">
        <f t="shared" ref="L423" si="1128">L424</f>
        <v>421.2</v>
      </c>
    </row>
    <row r="424" spans="1:12" ht="30.75" customHeight="1" outlineLevel="7" x14ac:dyDescent="0.2">
      <c r="A424" s="179" t="s">
        <v>562</v>
      </c>
      <c r="B424" s="179" t="s">
        <v>4</v>
      </c>
      <c r="C424" s="294" t="s">
        <v>5</v>
      </c>
      <c r="D424" s="108">
        <v>272.7</v>
      </c>
      <c r="E424" s="108"/>
      <c r="F424" s="3">
        <f>SUM(D424:E424)</f>
        <v>272.7</v>
      </c>
      <c r="G424" s="108">
        <v>280.8</v>
      </c>
      <c r="H424" s="108"/>
      <c r="I424" s="3">
        <f>SUM(G424:H424)</f>
        <v>280.8</v>
      </c>
      <c r="J424" s="108">
        <v>421.2</v>
      </c>
      <c r="K424" s="108"/>
      <c r="L424" s="3">
        <f>SUM(J424:K424)</f>
        <v>421.2</v>
      </c>
    </row>
    <row r="425" spans="1:12" outlineLevel="7" x14ac:dyDescent="0.2">
      <c r="A425" s="178" t="s">
        <v>220</v>
      </c>
      <c r="B425" s="178"/>
      <c r="C425" s="2" t="s">
        <v>221</v>
      </c>
      <c r="D425" s="153">
        <f t="shared" ref="D425:L427" si="1129">D426</f>
        <v>5500</v>
      </c>
      <c r="E425" s="153">
        <f t="shared" si="1129"/>
        <v>0</v>
      </c>
      <c r="F425" s="183">
        <f t="shared" si="1129"/>
        <v>5500</v>
      </c>
      <c r="G425" s="153">
        <f t="shared" si="1129"/>
        <v>5500</v>
      </c>
      <c r="H425" s="153">
        <f t="shared" si="1129"/>
        <v>0</v>
      </c>
      <c r="I425" s="183">
        <f t="shared" si="1129"/>
        <v>5500</v>
      </c>
      <c r="J425" s="153">
        <f t="shared" si="1129"/>
        <v>5500</v>
      </c>
      <c r="K425" s="153">
        <f t="shared" si="1129"/>
        <v>0</v>
      </c>
      <c r="L425" s="183">
        <f t="shared" si="1129"/>
        <v>5500</v>
      </c>
    </row>
    <row r="426" spans="1:12" ht="31.5" outlineLevel="4" x14ac:dyDescent="0.2">
      <c r="A426" s="178" t="s">
        <v>222</v>
      </c>
      <c r="B426" s="178"/>
      <c r="C426" s="2" t="s">
        <v>223</v>
      </c>
      <c r="D426" s="153">
        <f t="shared" si="1129"/>
        <v>5500</v>
      </c>
      <c r="E426" s="153">
        <f t="shared" si="1129"/>
        <v>0</v>
      </c>
      <c r="F426" s="183">
        <f t="shared" si="1129"/>
        <v>5500</v>
      </c>
      <c r="G426" s="153">
        <f t="shared" si="1129"/>
        <v>5500</v>
      </c>
      <c r="H426" s="153">
        <f t="shared" si="1129"/>
        <v>0</v>
      </c>
      <c r="I426" s="183">
        <f t="shared" si="1129"/>
        <v>5500</v>
      </c>
      <c r="J426" s="153">
        <f t="shared" si="1129"/>
        <v>5500</v>
      </c>
      <c r="K426" s="153">
        <f t="shared" si="1129"/>
        <v>0</v>
      </c>
      <c r="L426" s="183">
        <f t="shared" si="1129"/>
        <v>5500</v>
      </c>
    </row>
    <row r="427" spans="1:12" ht="33.75" customHeight="1" outlineLevel="5" x14ac:dyDescent="0.2">
      <c r="A427" s="178" t="s">
        <v>224</v>
      </c>
      <c r="B427" s="178"/>
      <c r="C427" s="2" t="s">
        <v>225</v>
      </c>
      <c r="D427" s="153">
        <f>D428</f>
        <v>5500</v>
      </c>
      <c r="E427" s="153">
        <f t="shared" si="1129"/>
        <v>0</v>
      </c>
      <c r="F427" s="183">
        <f t="shared" si="1129"/>
        <v>5500</v>
      </c>
      <c r="G427" s="153">
        <f t="shared" si="1129"/>
        <v>5500</v>
      </c>
      <c r="H427" s="153">
        <f t="shared" si="1129"/>
        <v>0</v>
      </c>
      <c r="I427" s="183">
        <f t="shared" si="1129"/>
        <v>5500</v>
      </c>
      <c r="J427" s="153">
        <f t="shared" si="1129"/>
        <v>5500</v>
      </c>
      <c r="K427" s="153">
        <f t="shared" si="1129"/>
        <v>0</v>
      </c>
      <c r="L427" s="183">
        <f t="shared" si="1129"/>
        <v>5500</v>
      </c>
    </row>
    <row r="428" spans="1:12" outlineLevel="7" x14ac:dyDescent="0.2">
      <c r="A428" s="179" t="s">
        <v>224</v>
      </c>
      <c r="B428" s="179" t="s">
        <v>19</v>
      </c>
      <c r="C428" s="294" t="s">
        <v>20</v>
      </c>
      <c r="D428" s="108">
        <v>5500</v>
      </c>
      <c r="E428" s="108"/>
      <c r="F428" s="3">
        <f>SUM(D428:E428)</f>
        <v>5500</v>
      </c>
      <c r="G428" s="145">
        <v>5500</v>
      </c>
      <c r="H428" s="108"/>
      <c r="I428" s="3">
        <f>SUM(G428:H428)</f>
        <v>5500</v>
      </c>
      <c r="J428" s="145">
        <v>5500</v>
      </c>
      <c r="K428" s="108"/>
      <c r="L428" s="3">
        <f>SUM(J428:K428)</f>
        <v>5500</v>
      </c>
    </row>
    <row r="429" spans="1:12" ht="31.5" outlineLevel="7" x14ac:dyDescent="0.2">
      <c r="A429" s="178" t="s">
        <v>26</v>
      </c>
      <c r="B429" s="178"/>
      <c r="C429" s="2" t="s">
        <v>27</v>
      </c>
      <c r="D429" s="153">
        <f>D430+D435</f>
        <v>375936.9</v>
      </c>
      <c r="E429" s="153">
        <f t="shared" ref="E429:F429" si="1130">E430+E435</f>
        <v>-4231.4000000000005</v>
      </c>
      <c r="F429" s="183">
        <f t="shared" si="1130"/>
        <v>371705.5</v>
      </c>
      <c r="G429" s="153">
        <f t="shared" ref="G429:J429" si="1131">G430+G435</f>
        <v>375698.3</v>
      </c>
      <c r="H429" s="153">
        <f t="shared" ref="H429" si="1132">H430+H435</f>
        <v>-4231.4000000000005</v>
      </c>
      <c r="I429" s="183">
        <f t="shared" ref="I429" si="1133">I430+I435</f>
        <v>371466.9</v>
      </c>
      <c r="J429" s="153">
        <f t="shared" si="1131"/>
        <v>375679.8</v>
      </c>
      <c r="K429" s="153">
        <f t="shared" ref="K429" si="1134">K430+K435</f>
        <v>-4231.4000000000005</v>
      </c>
      <c r="L429" s="183">
        <f t="shared" ref="L429" si="1135">L430+L435</f>
        <v>371448.4</v>
      </c>
    </row>
    <row r="430" spans="1:12" ht="31.5" outlineLevel="7" x14ac:dyDescent="0.2">
      <c r="A430" s="178" t="s">
        <v>57</v>
      </c>
      <c r="B430" s="178"/>
      <c r="C430" s="2" t="s">
        <v>58</v>
      </c>
      <c r="D430" s="153">
        <f>D431</f>
        <v>1877.4</v>
      </c>
      <c r="E430" s="153">
        <f t="shared" ref="E430:F431" si="1136">E431</f>
        <v>0</v>
      </c>
      <c r="F430" s="183">
        <f t="shared" si="1136"/>
        <v>1877.4</v>
      </c>
      <c r="G430" s="153">
        <f t="shared" ref="G430:J430" si="1137">G431</f>
        <v>1877.4</v>
      </c>
      <c r="H430" s="153">
        <f t="shared" ref="H430:H431" si="1138">H431</f>
        <v>0</v>
      </c>
      <c r="I430" s="183">
        <f t="shared" ref="I430:I431" si="1139">I431</f>
        <v>1877.4</v>
      </c>
      <c r="J430" s="153">
        <f t="shared" si="1137"/>
        <v>1877.4</v>
      </c>
      <c r="K430" s="153">
        <f t="shared" ref="K430:K431" si="1140">K431</f>
        <v>0</v>
      </c>
      <c r="L430" s="183">
        <f t="shared" ref="L430:L431" si="1141">L431</f>
        <v>1877.4</v>
      </c>
    </row>
    <row r="431" spans="1:12" ht="47.25" outlineLevel="5" x14ac:dyDescent="0.2">
      <c r="A431" s="178" t="s">
        <v>59</v>
      </c>
      <c r="B431" s="178"/>
      <c r="C431" s="2" t="s">
        <v>60</v>
      </c>
      <c r="D431" s="153">
        <f>D432</f>
        <v>1877.4</v>
      </c>
      <c r="E431" s="153">
        <f t="shared" si="1136"/>
        <v>0</v>
      </c>
      <c r="F431" s="183">
        <f t="shared" si="1136"/>
        <v>1877.4</v>
      </c>
      <c r="G431" s="153">
        <f>G432</f>
        <v>1877.4</v>
      </c>
      <c r="H431" s="153">
        <f t="shared" si="1138"/>
        <v>0</v>
      </c>
      <c r="I431" s="183">
        <f t="shared" si="1139"/>
        <v>1877.4</v>
      </c>
      <c r="J431" s="153">
        <f>J432</f>
        <v>1877.4</v>
      </c>
      <c r="K431" s="153">
        <f t="shared" si="1140"/>
        <v>0</v>
      </c>
      <c r="L431" s="183">
        <f t="shared" si="1141"/>
        <v>1877.4</v>
      </c>
    </row>
    <row r="432" spans="1:12" ht="19.5" customHeight="1" outlineLevel="7" x14ac:dyDescent="0.2">
      <c r="A432" s="178" t="s">
        <v>61</v>
      </c>
      <c r="B432" s="178"/>
      <c r="C432" s="2" t="s">
        <v>62</v>
      </c>
      <c r="D432" s="153">
        <f>D433+D434</f>
        <v>1877.4</v>
      </c>
      <c r="E432" s="153">
        <f t="shared" ref="E432:F432" si="1142">E433+E434</f>
        <v>0</v>
      </c>
      <c r="F432" s="183">
        <f t="shared" si="1142"/>
        <v>1877.4</v>
      </c>
      <c r="G432" s="153">
        <f>G433+G434</f>
        <v>1877.4</v>
      </c>
      <c r="H432" s="153">
        <f t="shared" ref="H432" si="1143">H433+H434</f>
        <v>0</v>
      </c>
      <c r="I432" s="183">
        <f t="shared" ref="I432" si="1144">I433+I434</f>
        <v>1877.4</v>
      </c>
      <c r="J432" s="153">
        <f>J433+J434</f>
        <v>1877.4</v>
      </c>
      <c r="K432" s="153">
        <f t="shared" ref="K432" si="1145">K433+K434</f>
        <v>0</v>
      </c>
      <c r="L432" s="183">
        <f t="shared" ref="L432" si="1146">L433+L434</f>
        <v>1877.4</v>
      </c>
    </row>
    <row r="433" spans="1:12" ht="47.25" outlineLevel="7" x14ac:dyDescent="0.2">
      <c r="A433" s="179" t="s">
        <v>61</v>
      </c>
      <c r="B433" s="179" t="s">
        <v>4</v>
      </c>
      <c r="C433" s="294" t="s">
        <v>5</v>
      </c>
      <c r="D433" s="150">
        <f>806.2-5.2</f>
        <v>801</v>
      </c>
      <c r="E433" s="108"/>
      <c r="F433" s="3">
        <f t="shared" ref="F433:F434" si="1147">SUM(D433:E433)</f>
        <v>801</v>
      </c>
      <c r="G433" s="150">
        <f t="shared" ref="G433:J433" si="1148">806.2-5.2</f>
        <v>801</v>
      </c>
      <c r="H433" s="108"/>
      <c r="I433" s="3">
        <f t="shared" ref="I433:I434" si="1149">SUM(G433:H433)</f>
        <v>801</v>
      </c>
      <c r="J433" s="150">
        <f t="shared" si="1148"/>
        <v>801</v>
      </c>
      <c r="K433" s="108"/>
      <c r="L433" s="3">
        <f t="shared" ref="L433:L434" si="1150">SUM(J433:K433)</f>
        <v>801</v>
      </c>
    </row>
    <row r="434" spans="1:12" ht="31.5" outlineLevel="7" x14ac:dyDescent="0.2">
      <c r="A434" s="179" t="s">
        <v>61</v>
      </c>
      <c r="B434" s="179" t="s">
        <v>7</v>
      </c>
      <c r="C434" s="294" t="s">
        <v>8</v>
      </c>
      <c r="D434" s="150">
        <f>1071.2+5.2</f>
        <v>1076.4000000000001</v>
      </c>
      <c r="E434" s="108"/>
      <c r="F434" s="3">
        <f t="shared" si="1147"/>
        <v>1076.4000000000001</v>
      </c>
      <c r="G434" s="150">
        <f t="shared" ref="G434:J434" si="1151">1071.2+5.2</f>
        <v>1076.4000000000001</v>
      </c>
      <c r="H434" s="108"/>
      <c r="I434" s="3">
        <f t="shared" si="1149"/>
        <v>1076.4000000000001</v>
      </c>
      <c r="J434" s="150">
        <f t="shared" si="1151"/>
        <v>1076.4000000000001</v>
      </c>
      <c r="K434" s="108"/>
      <c r="L434" s="3">
        <f t="shared" si="1150"/>
        <v>1076.4000000000001</v>
      </c>
    </row>
    <row r="435" spans="1:12" ht="47.25" outlineLevel="4" x14ac:dyDescent="0.2">
      <c r="A435" s="178" t="s">
        <v>28</v>
      </c>
      <c r="B435" s="178"/>
      <c r="C435" s="2" t="s">
        <v>29</v>
      </c>
      <c r="D435" s="153">
        <f>D436+D472+D479</f>
        <v>374059.5</v>
      </c>
      <c r="E435" s="153">
        <f t="shared" ref="E435:F435" si="1152">E436+E472+E479</f>
        <v>-4231.4000000000005</v>
      </c>
      <c r="F435" s="183">
        <f t="shared" si="1152"/>
        <v>369828.1</v>
      </c>
      <c r="G435" s="153">
        <f>G436+G472+G479</f>
        <v>373820.89999999997</v>
      </c>
      <c r="H435" s="153">
        <f t="shared" ref="H435" si="1153">H436+H472+H479</f>
        <v>-4231.4000000000005</v>
      </c>
      <c r="I435" s="183">
        <f t="shared" ref="I435" si="1154">I436+I472+I479</f>
        <v>369589.5</v>
      </c>
      <c r="J435" s="153">
        <f>J436+J472+J479</f>
        <v>373802.39999999997</v>
      </c>
      <c r="K435" s="153">
        <f t="shared" ref="K435" si="1155">K436+K472+K479</f>
        <v>-4231.4000000000005</v>
      </c>
      <c r="L435" s="183">
        <f t="shared" ref="L435" si="1156">L436+L472+L479</f>
        <v>369571</v>
      </c>
    </row>
    <row r="436" spans="1:12" ht="31.5" outlineLevel="5" x14ac:dyDescent="0.2">
      <c r="A436" s="178" t="s">
        <v>30</v>
      </c>
      <c r="B436" s="178"/>
      <c r="C436" s="2" t="s">
        <v>31</v>
      </c>
      <c r="D436" s="153">
        <f>D437+D444+D452+D456+D458+D461+D464+D442+D446+D448+D450+D454+D468+D470+D466</f>
        <v>183373.09999999998</v>
      </c>
      <c r="E436" s="153">
        <f t="shared" ref="E436:F436" si="1157">E437+E444+E452+E456+E458+E461+E464+E442+E446+E448+E450+E454+E468+E470+E466</f>
        <v>-3460.3</v>
      </c>
      <c r="F436" s="183">
        <f t="shared" si="1157"/>
        <v>179912.8</v>
      </c>
      <c r="G436" s="153">
        <f t="shared" ref="G436:J436" si="1158">G437+G444+G452+G456+G458+G461+G464+G442+G446+G448+G450+G454+G468+G470+G466</f>
        <v>183186.79999999996</v>
      </c>
      <c r="H436" s="153">
        <f t="shared" ref="H436" si="1159">H437+H444+H452+H456+H458+H461+H464+H442+H446+H448+H450+H454+H468+H470+H466</f>
        <v>-3460.3</v>
      </c>
      <c r="I436" s="183">
        <f t="shared" ref="I436" si="1160">I437+I444+I452+I456+I458+I461+I464+I442+I446+I448+I450+I454+I468+I470+I466</f>
        <v>179726.49999999997</v>
      </c>
      <c r="J436" s="153">
        <f t="shared" si="1158"/>
        <v>183168.19999999995</v>
      </c>
      <c r="K436" s="153">
        <f t="shared" ref="K436" si="1161">K437+K444+K452+K456+K458+K461+K464+K442+K446+K448+K450+K454+K468+K470+K466</f>
        <v>-3460.3</v>
      </c>
      <c r="L436" s="183">
        <f t="shared" ref="L436" si="1162">L437+L444+L452+L456+L458+L461+L464+L442+L446+L448+L450+L454+L468+L470+L466</f>
        <v>179707.89999999997</v>
      </c>
    </row>
    <row r="437" spans="1:12" outlineLevel="7" x14ac:dyDescent="0.2">
      <c r="A437" s="178" t="s">
        <v>32</v>
      </c>
      <c r="B437" s="178"/>
      <c r="C437" s="2" t="s">
        <v>33</v>
      </c>
      <c r="D437" s="153">
        <f>D438+D439+D440+D441</f>
        <v>134950.79999999999</v>
      </c>
      <c r="E437" s="153">
        <f t="shared" ref="E437:F437" si="1163">E438+E439+E440+E441</f>
        <v>-3460.3</v>
      </c>
      <c r="F437" s="183">
        <f t="shared" si="1163"/>
        <v>131490.5</v>
      </c>
      <c r="G437" s="153">
        <f t="shared" ref="G437:J437" si="1164">G438+G439+G440+G441</f>
        <v>134190.79999999999</v>
      </c>
      <c r="H437" s="153">
        <f t="shared" ref="H437" si="1165">H438+H439+H440+H441</f>
        <v>-3460.3</v>
      </c>
      <c r="I437" s="183">
        <f t="shared" ref="I437" si="1166">I438+I439+I440+I441</f>
        <v>130730.5</v>
      </c>
      <c r="J437" s="153">
        <f t="shared" si="1164"/>
        <v>134190.79999999999</v>
      </c>
      <c r="K437" s="153">
        <f t="shared" ref="K437" si="1167">K438+K439+K440+K441</f>
        <v>-3460.3</v>
      </c>
      <c r="L437" s="183">
        <f t="shared" ref="L437" si="1168">L438+L439+L440+L441</f>
        <v>130730.5</v>
      </c>
    </row>
    <row r="438" spans="1:12" ht="47.25" outlineLevel="5" x14ac:dyDescent="0.2">
      <c r="A438" s="179" t="s">
        <v>32</v>
      </c>
      <c r="B438" s="179" t="s">
        <v>4</v>
      </c>
      <c r="C438" s="294" t="s">
        <v>5</v>
      </c>
      <c r="D438" s="108">
        <v>123393.3</v>
      </c>
      <c r="E438" s="172">
        <f>-1034.9-2425.4</f>
        <v>-3460.3</v>
      </c>
      <c r="F438" s="3">
        <f t="shared" ref="F438:F441" si="1169">SUM(D438:E438)</f>
        <v>119933</v>
      </c>
      <c r="G438" s="145">
        <v>123393.3</v>
      </c>
      <c r="H438" s="172">
        <f>-1034.9-2425.4</f>
        <v>-3460.3</v>
      </c>
      <c r="I438" s="3">
        <f t="shared" ref="I438:I441" si="1170">SUM(G438:H438)</f>
        <v>119933</v>
      </c>
      <c r="J438" s="145">
        <v>123393.3</v>
      </c>
      <c r="K438" s="172">
        <f>-1034.9-2425.4</f>
        <v>-3460.3</v>
      </c>
      <c r="L438" s="3">
        <f t="shared" ref="L438:L441" si="1171">SUM(J438:K438)</f>
        <v>119933</v>
      </c>
    </row>
    <row r="439" spans="1:12" ht="31.5" outlineLevel="7" x14ac:dyDescent="0.2">
      <c r="A439" s="179" t="s">
        <v>32</v>
      </c>
      <c r="B439" s="179" t="s">
        <v>7</v>
      </c>
      <c r="C439" s="294" t="s">
        <v>8</v>
      </c>
      <c r="D439" s="108">
        <v>10190.200000000001</v>
      </c>
      <c r="E439" s="108"/>
      <c r="F439" s="3">
        <f t="shared" si="1169"/>
        <v>10190.200000000001</v>
      </c>
      <c r="G439" s="145">
        <v>10190.200000000001</v>
      </c>
      <c r="H439" s="108"/>
      <c r="I439" s="3">
        <f t="shared" si="1170"/>
        <v>10190.200000000001</v>
      </c>
      <c r="J439" s="145">
        <v>10190.200000000001</v>
      </c>
      <c r="K439" s="108"/>
      <c r="L439" s="3">
        <f t="shared" si="1171"/>
        <v>10190.200000000001</v>
      </c>
    </row>
    <row r="440" spans="1:12" ht="31.5" outlineLevel="3" x14ac:dyDescent="0.2">
      <c r="A440" s="179" t="s">
        <v>32</v>
      </c>
      <c r="B440" s="179" t="s">
        <v>51</v>
      </c>
      <c r="C440" s="294" t="s">
        <v>52</v>
      </c>
      <c r="D440" s="108">
        <v>1020</v>
      </c>
      <c r="E440" s="108"/>
      <c r="F440" s="3">
        <f t="shared" si="1169"/>
        <v>1020</v>
      </c>
      <c r="G440" s="145">
        <v>260</v>
      </c>
      <c r="H440" s="108"/>
      <c r="I440" s="3">
        <f t="shared" si="1170"/>
        <v>260</v>
      </c>
      <c r="J440" s="145">
        <v>260</v>
      </c>
      <c r="K440" s="108"/>
      <c r="L440" s="3">
        <f t="shared" si="1171"/>
        <v>260</v>
      </c>
    </row>
    <row r="441" spans="1:12" outlineLevel="4" x14ac:dyDescent="0.2">
      <c r="A441" s="179" t="s">
        <v>32</v>
      </c>
      <c r="B441" s="179" t="s">
        <v>15</v>
      </c>
      <c r="C441" s="294" t="s">
        <v>16</v>
      </c>
      <c r="D441" s="108">
        <v>347.3</v>
      </c>
      <c r="E441" s="108"/>
      <c r="F441" s="3">
        <f t="shared" si="1169"/>
        <v>347.3</v>
      </c>
      <c r="G441" s="145">
        <v>347.3</v>
      </c>
      <c r="H441" s="108"/>
      <c r="I441" s="3">
        <f t="shared" si="1170"/>
        <v>347.3</v>
      </c>
      <c r="J441" s="145">
        <v>347.3</v>
      </c>
      <c r="K441" s="108"/>
      <c r="L441" s="3">
        <f t="shared" si="1171"/>
        <v>347.3</v>
      </c>
    </row>
    <row r="442" spans="1:12" ht="33" customHeight="1" outlineLevel="5" x14ac:dyDescent="0.2">
      <c r="A442" s="178" t="s">
        <v>63</v>
      </c>
      <c r="B442" s="178"/>
      <c r="C442" s="2" t="s">
        <v>14</v>
      </c>
      <c r="D442" s="153">
        <f>D443</f>
        <v>7100</v>
      </c>
      <c r="E442" s="153">
        <f t="shared" ref="E442:F442" si="1172">E443</f>
        <v>0</v>
      </c>
      <c r="F442" s="183">
        <f t="shared" si="1172"/>
        <v>7100</v>
      </c>
      <c r="G442" s="153">
        <f t="shared" ref="G442:J442" si="1173">G443</f>
        <v>7100</v>
      </c>
      <c r="H442" s="153">
        <f t="shared" ref="H442" si="1174">H443</f>
        <v>0</v>
      </c>
      <c r="I442" s="183">
        <f t="shared" ref="I442" si="1175">I443</f>
        <v>7100</v>
      </c>
      <c r="J442" s="153">
        <f t="shared" si="1173"/>
        <v>7100</v>
      </c>
      <c r="K442" s="153">
        <f t="shared" ref="K442" si="1176">K443</f>
        <v>0</v>
      </c>
      <c r="L442" s="183">
        <f t="shared" ref="L442" si="1177">L443</f>
        <v>7100</v>
      </c>
    </row>
    <row r="443" spans="1:12" ht="31.5" outlineLevel="7" x14ac:dyDescent="0.2">
      <c r="A443" s="179" t="s">
        <v>63</v>
      </c>
      <c r="B443" s="179" t="s">
        <v>7</v>
      </c>
      <c r="C443" s="294" t="s">
        <v>8</v>
      </c>
      <c r="D443" s="108">
        <f>7100</f>
        <v>7100</v>
      </c>
      <c r="E443" s="108"/>
      <c r="F443" s="3">
        <f>SUM(D443:E443)</f>
        <v>7100</v>
      </c>
      <c r="G443" s="108">
        <f>7100</f>
        <v>7100</v>
      </c>
      <c r="H443" s="108"/>
      <c r="I443" s="3">
        <f>SUM(G443:H443)</f>
        <v>7100</v>
      </c>
      <c r="J443" s="108">
        <f>7100</f>
        <v>7100</v>
      </c>
      <c r="K443" s="108"/>
      <c r="L443" s="3">
        <f>SUM(J443:K443)</f>
        <v>7100</v>
      </c>
    </row>
    <row r="444" spans="1:12" ht="31.5" outlineLevel="7" x14ac:dyDescent="0.2">
      <c r="A444" s="178" t="s">
        <v>34</v>
      </c>
      <c r="B444" s="178"/>
      <c r="C444" s="2" t="s">
        <v>10</v>
      </c>
      <c r="D444" s="153">
        <f>D445</f>
        <v>1200</v>
      </c>
      <c r="E444" s="153">
        <f t="shared" ref="E444:F444" si="1178">E445</f>
        <v>0</v>
      </c>
      <c r="F444" s="183">
        <f t="shared" si="1178"/>
        <v>1200</v>
      </c>
      <c r="G444" s="153">
        <f t="shared" ref="G444:J444" si="1179">G445</f>
        <v>1000</v>
      </c>
      <c r="H444" s="153">
        <f t="shared" ref="H444" si="1180">H445</f>
        <v>0</v>
      </c>
      <c r="I444" s="183">
        <f t="shared" ref="I444" si="1181">I445</f>
        <v>1000</v>
      </c>
      <c r="J444" s="153">
        <f t="shared" si="1179"/>
        <v>1000</v>
      </c>
      <c r="K444" s="153">
        <f t="shared" ref="K444" si="1182">K445</f>
        <v>0</v>
      </c>
      <c r="L444" s="183">
        <f t="shared" ref="L444" si="1183">L445</f>
        <v>1000</v>
      </c>
    </row>
    <row r="445" spans="1:12" ht="31.5" customHeight="1" outlineLevel="5" x14ac:dyDescent="0.2">
      <c r="A445" s="179" t="s">
        <v>34</v>
      </c>
      <c r="B445" s="179" t="s">
        <v>7</v>
      </c>
      <c r="C445" s="294" t="s">
        <v>8</v>
      </c>
      <c r="D445" s="108">
        <v>1200</v>
      </c>
      <c r="E445" s="108"/>
      <c r="F445" s="3">
        <f>SUM(D445:E445)</f>
        <v>1200</v>
      </c>
      <c r="G445" s="145">
        <v>1000</v>
      </c>
      <c r="H445" s="108"/>
      <c r="I445" s="3">
        <f>SUM(G445:H445)</f>
        <v>1000</v>
      </c>
      <c r="J445" s="145">
        <v>1000</v>
      </c>
      <c r="K445" s="108"/>
      <c r="L445" s="3">
        <f>SUM(J445:K445)</f>
        <v>1000</v>
      </c>
    </row>
    <row r="446" spans="1:12" ht="31.5" outlineLevel="7" x14ac:dyDescent="0.2">
      <c r="A446" s="178" t="s">
        <v>64</v>
      </c>
      <c r="B446" s="178"/>
      <c r="C446" s="2" t="s">
        <v>65</v>
      </c>
      <c r="D446" s="153">
        <f>D447</f>
        <v>6736.5</v>
      </c>
      <c r="E446" s="153">
        <f t="shared" ref="E446:F446" si="1184">E447</f>
        <v>0</v>
      </c>
      <c r="F446" s="183">
        <f t="shared" si="1184"/>
        <v>6736.5</v>
      </c>
      <c r="G446" s="153">
        <f t="shared" ref="G446:J446" si="1185">G447</f>
        <v>6736.5</v>
      </c>
      <c r="H446" s="153">
        <f t="shared" ref="H446" si="1186">H447</f>
        <v>0</v>
      </c>
      <c r="I446" s="183">
        <f t="shared" ref="I446" si="1187">I447</f>
        <v>6736.5</v>
      </c>
      <c r="J446" s="153">
        <f t="shared" si="1185"/>
        <v>6736.5</v>
      </c>
      <c r="K446" s="153">
        <f t="shared" ref="K446" si="1188">K447</f>
        <v>0</v>
      </c>
      <c r="L446" s="183">
        <f t="shared" ref="L446" si="1189">L447</f>
        <v>6736.5</v>
      </c>
    </row>
    <row r="447" spans="1:12" ht="31.5" outlineLevel="5" x14ac:dyDescent="0.2">
      <c r="A447" s="179" t="s">
        <v>64</v>
      </c>
      <c r="B447" s="179" t="s">
        <v>51</v>
      </c>
      <c r="C447" s="294" t="s">
        <v>52</v>
      </c>
      <c r="D447" s="108">
        <v>6736.5</v>
      </c>
      <c r="E447" s="108"/>
      <c r="F447" s="3">
        <f>SUM(D447:E447)</f>
        <v>6736.5</v>
      </c>
      <c r="G447" s="145">
        <v>6736.5</v>
      </c>
      <c r="H447" s="108"/>
      <c r="I447" s="3">
        <f>SUM(G447:H447)</f>
        <v>6736.5</v>
      </c>
      <c r="J447" s="145">
        <v>6736.5</v>
      </c>
      <c r="K447" s="108"/>
      <c r="L447" s="3">
        <f>SUM(J447:K447)</f>
        <v>6736.5</v>
      </c>
    </row>
    <row r="448" spans="1:12" ht="31.5" outlineLevel="7" x14ac:dyDescent="0.2">
      <c r="A448" s="178" t="s">
        <v>201</v>
      </c>
      <c r="B448" s="178"/>
      <c r="C448" s="2" t="s">
        <v>392</v>
      </c>
      <c r="D448" s="153">
        <f>D449</f>
        <v>16000</v>
      </c>
      <c r="E448" s="153">
        <f t="shared" ref="E448:F448" si="1190">E449</f>
        <v>0</v>
      </c>
      <c r="F448" s="183">
        <f t="shared" si="1190"/>
        <v>16000</v>
      </c>
      <c r="G448" s="153">
        <f t="shared" ref="G448:J448" si="1191">G449</f>
        <v>16000</v>
      </c>
      <c r="H448" s="153">
        <f t="shared" ref="H448" si="1192">H449</f>
        <v>0</v>
      </c>
      <c r="I448" s="183">
        <f t="shared" ref="I448" si="1193">I449</f>
        <v>16000</v>
      </c>
      <c r="J448" s="153">
        <f t="shared" si="1191"/>
        <v>16000</v>
      </c>
      <c r="K448" s="153">
        <f t="shared" ref="K448" si="1194">K449</f>
        <v>0</v>
      </c>
      <c r="L448" s="183">
        <f t="shared" ref="L448" si="1195">L449</f>
        <v>16000</v>
      </c>
    </row>
    <row r="449" spans="1:12" outlineLevel="2" x14ac:dyDescent="0.2">
      <c r="A449" s="179" t="s">
        <v>201</v>
      </c>
      <c r="B449" s="179" t="s">
        <v>19</v>
      </c>
      <c r="C449" s="294" t="s">
        <v>20</v>
      </c>
      <c r="D449" s="108">
        <v>16000</v>
      </c>
      <c r="E449" s="108"/>
      <c r="F449" s="3">
        <f>SUM(D449:E449)</f>
        <v>16000</v>
      </c>
      <c r="G449" s="145">
        <v>16000</v>
      </c>
      <c r="H449" s="108"/>
      <c r="I449" s="3">
        <f>SUM(G449:H449)</f>
        <v>16000</v>
      </c>
      <c r="J449" s="145">
        <v>16000</v>
      </c>
      <c r="K449" s="108"/>
      <c r="L449" s="3">
        <f>SUM(J449:K449)</f>
        <v>16000</v>
      </c>
    </row>
    <row r="450" spans="1:12" outlineLevel="3" x14ac:dyDescent="0.2">
      <c r="A450" s="178" t="s">
        <v>66</v>
      </c>
      <c r="B450" s="178"/>
      <c r="C450" s="2" t="s">
        <v>67</v>
      </c>
      <c r="D450" s="153">
        <f>D451</f>
        <v>1383.5</v>
      </c>
      <c r="E450" s="153">
        <f t="shared" ref="E450:F450" si="1196">E451</f>
        <v>0</v>
      </c>
      <c r="F450" s="183">
        <f t="shared" si="1196"/>
        <v>1383.5</v>
      </c>
      <c r="G450" s="153">
        <f t="shared" ref="G450:J450" si="1197">G451</f>
        <v>1383.5</v>
      </c>
      <c r="H450" s="153">
        <f t="shared" ref="H450" si="1198">H451</f>
        <v>0</v>
      </c>
      <c r="I450" s="183">
        <f t="shared" ref="I450" si="1199">I451</f>
        <v>1383.5</v>
      </c>
      <c r="J450" s="153">
        <f t="shared" si="1197"/>
        <v>1383.5</v>
      </c>
      <c r="K450" s="153">
        <f t="shared" ref="K450" si="1200">K451</f>
        <v>0</v>
      </c>
      <c r="L450" s="183">
        <f t="shared" ref="L450" si="1201">L451</f>
        <v>1383.5</v>
      </c>
    </row>
    <row r="451" spans="1:12" outlineLevel="4" x14ac:dyDescent="0.2">
      <c r="A451" s="179" t="s">
        <v>66</v>
      </c>
      <c r="B451" s="179" t="s">
        <v>19</v>
      </c>
      <c r="C451" s="294" t="s">
        <v>20</v>
      </c>
      <c r="D451" s="108">
        <v>1383.5</v>
      </c>
      <c r="E451" s="108"/>
      <c r="F451" s="3">
        <f>SUM(D451:E451)</f>
        <v>1383.5</v>
      </c>
      <c r="G451" s="108">
        <v>1383.5</v>
      </c>
      <c r="H451" s="108"/>
      <c r="I451" s="3">
        <f>SUM(G451:H451)</f>
        <v>1383.5</v>
      </c>
      <c r="J451" s="108">
        <v>1383.5</v>
      </c>
      <c r="K451" s="108"/>
      <c r="L451" s="3">
        <f>SUM(J451:K451)</f>
        <v>1383.5</v>
      </c>
    </row>
    <row r="452" spans="1:12" ht="47.25" outlineLevel="5" x14ac:dyDescent="0.2">
      <c r="A452" s="178" t="s">
        <v>564</v>
      </c>
      <c r="B452" s="178"/>
      <c r="C452" s="2" t="s">
        <v>635</v>
      </c>
      <c r="D452" s="153">
        <f>D453</f>
        <v>25.8</v>
      </c>
      <c r="E452" s="153">
        <f t="shared" ref="E452:F452" si="1202">E453</f>
        <v>0</v>
      </c>
      <c r="F452" s="183">
        <f t="shared" si="1202"/>
        <v>25.8</v>
      </c>
      <c r="G452" s="153">
        <f t="shared" ref="G452:J452" si="1203">G453</f>
        <v>26.6</v>
      </c>
      <c r="H452" s="153">
        <f t="shared" ref="H452" si="1204">H453</f>
        <v>0</v>
      </c>
      <c r="I452" s="183">
        <f t="shared" ref="I452" si="1205">I453</f>
        <v>26.6</v>
      </c>
      <c r="J452" s="153">
        <f t="shared" si="1203"/>
        <v>26.6</v>
      </c>
      <c r="K452" s="153">
        <f t="shared" ref="K452" si="1206">K453</f>
        <v>0</v>
      </c>
      <c r="L452" s="183">
        <f t="shared" ref="L452" si="1207">L453</f>
        <v>26.6</v>
      </c>
    </row>
    <row r="453" spans="1:12" ht="47.25" outlineLevel="7" x14ac:dyDescent="0.2">
      <c r="A453" s="179" t="s">
        <v>564</v>
      </c>
      <c r="B453" s="179" t="s">
        <v>4</v>
      </c>
      <c r="C453" s="294" t="s">
        <v>5</v>
      </c>
      <c r="D453" s="134">
        <v>25.8</v>
      </c>
      <c r="E453" s="108"/>
      <c r="F453" s="3">
        <f>SUM(D453:E453)</f>
        <v>25.8</v>
      </c>
      <c r="G453" s="134">
        <v>26.6</v>
      </c>
      <c r="H453" s="108"/>
      <c r="I453" s="3">
        <f>SUM(G453:H453)</f>
        <v>26.6</v>
      </c>
      <c r="J453" s="134">
        <v>26.6</v>
      </c>
      <c r="K453" s="108"/>
      <c r="L453" s="3">
        <f>SUM(J453:K453)</f>
        <v>26.6</v>
      </c>
    </row>
    <row r="454" spans="1:12" ht="47.25" outlineLevel="7" x14ac:dyDescent="0.2">
      <c r="A454" s="178" t="s">
        <v>580</v>
      </c>
      <c r="B454" s="178"/>
      <c r="C454" s="2" t="s">
        <v>581</v>
      </c>
      <c r="D454" s="153">
        <f>D455</f>
        <v>1218.5</v>
      </c>
      <c r="E454" s="153">
        <f t="shared" ref="E454:F454" si="1208">E455</f>
        <v>0</v>
      </c>
      <c r="F454" s="183">
        <f t="shared" si="1208"/>
        <v>1218.5</v>
      </c>
      <c r="G454" s="153">
        <f t="shared" ref="G454:J454" si="1209">G455</f>
        <v>1252.2</v>
      </c>
      <c r="H454" s="153">
        <f t="shared" ref="H454" si="1210">H455</f>
        <v>0</v>
      </c>
      <c r="I454" s="183">
        <f t="shared" ref="I454" si="1211">I455</f>
        <v>1252.2</v>
      </c>
      <c r="J454" s="153">
        <f t="shared" si="1209"/>
        <v>1252.2</v>
      </c>
      <c r="K454" s="153">
        <f t="shared" ref="K454" si="1212">K455</f>
        <v>0</v>
      </c>
      <c r="L454" s="183">
        <f t="shared" ref="L454" si="1213">L455</f>
        <v>1252.2</v>
      </c>
    </row>
    <row r="455" spans="1:12" ht="31.5" outlineLevel="7" x14ac:dyDescent="0.2">
      <c r="A455" s="179" t="s">
        <v>580</v>
      </c>
      <c r="B455" s="179" t="s">
        <v>51</v>
      </c>
      <c r="C455" s="294" t="s">
        <v>52</v>
      </c>
      <c r="D455" s="108">
        <v>1218.5</v>
      </c>
      <c r="E455" s="108"/>
      <c r="F455" s="3">
        <f>SUM(D455:E455)</f>
        <v>1218.5</v>
      </c>
      <c r="G455" s="145">
        <v>1252.2</v>
      </c>
      <c r="H455" s="108"/>
      <c r="I455" s="3">
        <f>SUM(G455:H455)</f>
        <v>1252.2</v>
      </c>
      <c r="J455" s="145">
        <v>1252.2</v>
      </c>
      <c r="K455" s="108"/>
      <c r="L455" s="3">
        <f>SUM(J455:K455)</f>
        <v>1252.2</v>
      </c>
    </row>
    <row r="456" spans="1:12" outlineLevel="7" x14ac:dyDescent="0.2">
      <c r="A456" s="178" t="s">
        <v>566</v>
      </c>
      <c r="B456" s="178"/>
      <c r="C456" s="2" t="s">
        <v>567</v>
      </c>
      <c r="D456" s="153">
        <f>D457</f>
        <v>176.6</v>
      </c>
      <c r="E456" s="153">
        <f t="shared" ref="E456:F456" si="1214">E457</f>
        <v>0</v>
      </c>
      <c r="F456" s="183">
        <f t="shared" si="1214"/>
        <v>176.6</v>
      </c>
      <c r="G456" s="153">
        <f t="shared" ref="G456:J456" si="1215">G457</f>
        <v>176.6</v>
      </c>
      <c r="H456" s="153">
        <f t="shared" ref="H456" si="1216">H457</f>
        <v>0</v>
      </c>
      <c r="I456" s="183">
        <f t="shared" ref="I456" si="1217">I457</f>
        <v>176.6</v>
      </c>
      <c r="J456" s="153">
        <f t="shared" si="1215"/>
        <v>176.6</v>
      </c>
      <c r="K456" s="153">
        <f t="shared" ref="K456" si="1218">K457</f>
        <v>0</v>
      </c>
      <c r="L456" s="183">
        <f t="shared" ref="L456" si="1219">L457</f>
        <v>176.6</v>
      </c>
    </row>
    <row r="457" spans="1:12" ht="31.5" outlineLevel="7" x14ac:dyDescent="0.2">
      <c r="A457" s="179" t="s">
        <v>566</v>
      </c>
      <c r="B457" s="179" t="s">
        <v>7</v>
      </c>
      <c r="C457" s="294" t="s">
        <v>8</v>
      </c>
      <c r="D457" s="134">
        <v>176.6</v>
      </c>
      <c r="E457" s="108"/>
      <c r="F457" s="3">
        <f>SUM(D457:E457)</f>
        <v>176.6</v>
      </c>
      <c r="G457" s="134">
        <v>176.6</v>
      </c>
      <c r="H457" s="108"/>
      <c r="I457" s="3">
        <f>SUM(G457:H457)</f>
        <v>176.6</v>
      </c>
      <c r="J457" s="134">
        <v>176.6</v>
      </c>
      <c r="K457" s="108"/>
      <c r="L457" s="3">
        <f>SUM(J457:K457)</f>
        <v>176.6</v>
      </c>
    </row>
    <row r="458" spans="1:12" ht="31.5" outlineLevel="7" x14ac:dyDescent="0.2">
      <c r="A458" s="178" t="s">
        <v>568</v>
      </c>
      <c r="B458" s="178"/>
      <c r="C458" s="2" t="s">
        <v>569</v>
      </c>
      <c r="D458" s="153">
        <f>D459+D460</f>
        <v>544.70000000000005</v>
      </c>
      <c r="E458" s="153">
        <f t="shared" ref="E458:F458" si="1220">E459+E460</f>
        <v>0</v>
      </c>
      <c r="F458" s="183">
        <f t="shared" si="1220"/>
        <v>544.70000000000005</v>
      </c>
      <c r="G458" s="153">
        <f t="shared" ref="G458:J458" si="1221">G459+G460</f>
        <v>560.9</v>
      </c>
      <c r="H458" s="153">
        <f t="shared" ref="H458" si="1222">H459+H460</f>
        <v>0</v>
      </c>
      <c r="I458" s="183">
        <f t="shared" ref="I458" si="1223">I459+I460</f>
        <v>560.9</v>
      </c>
      <c r="J458" s="153">
        <f t="shared" si="1221"/>
        <v>560.9</v>
      </c>
      <c r="K458" s="153">
        <f t="shared" ref="K458" si="1224">K459+K460</f>
        <v>0</v>
      </c>
      <c r="L458" s="183">
        <f t="shared" ref="L458" si="1225">L459+L460</f>
        <v>560.9</v>
      </c>
    </row>
    <row r="459" spans="1:12" ht="47.25" outlineLevel="7" x14ac:dyDescent="0.2">
      <c r="A459" s="179" t="s">
        <v>568</v>
      </c>
      <c r="B459" s="179" t="s">
        <v>4</v>
      </c>
      <c r="C459" s="294" t="s">
        <v>5</v>
      </c>
      <c r="D459" s="108">
        <v>444.70000000000005</v>
      </c>
      <c r="E459" s="108"/>
      <c r="F459" s="3">
        <f t="shared" ref="F459:F460" si="1226">SUM(D459:E459)</f>
        <v>444.70000000000005</v>
      </c>
      <c r="G459" s="108">
        <v>460.9</v>
      </c>
      <c r="H459" s="108"/>
      <c r="I459" s="3">
        <f t="shared" ref="I459:I460" si="1227">SUM(G459:H459)</f>
        <v>460.9</v>
      </c>
      <c r="J459" s="108">
        <v>460.9</v>
      </c>
      <c r="K459" s="108"/>
      <c r="L459" s="3">
        <f t="shared" ref="L459:L460" si="1228">SUM(J459:K459)</f>
        <v>460.9</v>
      </c>
    </row>
    <row r="460" spans="1:12" ht="31.5" outlineLevel="7" x14ac:dyDescent="0.2">
      <c r="A460" s="179" t="s">
        <v>568</v>
      </c>
      <c r="B460" s="179" t="s">
        <v>7</v>
      </c>
      <c r="C460" s="294" t="s">
        <v>8</v>
      </c>
      <c r="D460" s="108">
        <v>100</v>
      </c>
      <c r="E460" s="108"/>
      <c r="F460" s="3">
        <f t="shared" si="1226"/>
        <v>100</v>
      </c>
      <c r="G460" s="108">
        <v>100</v>
      </c>
      <c r="H460" s="108"/>
      <c r="I460" s="3">
        <f t="shared" si="1227"/>
        <v>100</v>
      </c>
      <c r="J460" s="108">
        <v>100</v>
      </c>
      <c r="K460" s="108"/>
      <c r="L460" s="3">
        <f t="shared" si="1228"/>
        <v>100</v>
      </c>
    </row>
    <row r="461" spans="1:12" ht="31.5" outlineLevel="7" x14ac:dyDescent="0.2">
      <c r="A461" s="178" t="s">
        <v>570</v>
      </c>
      <c r="B461" s="178"/>
      <c r="C461" s="2" t="s">
        <v>571</v>
      </c>
      <c r="D461" s="153">
        <f>D462+D463</f>
        <v>8263.2999999999993</v>
      </c>
      <c r="E461" s="153">
        <f t="shared" ref="E461:F461" si="1229">E462+E463</f>
        <v>0</v>
      </c>
      <c r="F461" s="183">
        <f t="shared" si="1229"/>
        <v>8263.2999999999993</v>
      </c>
      <c r="G461" s="153">
        <f t="shared" ref="G461:J461" si="1230">G462+G463</f>
        <v>8505.7999999999993</v>
      </c>
      <c r="H461" s="153">
        <f t="shared" ref="H461" si="1231">H462+H463</f>
        <v>0</v>
      </c>
      <c r="I461" s="183">
        <f t="shared" ref="I461" si="1232">I462+I463</f>
        <v>8505.7999999999993</v>
      </c>
      <c r="J461" s="153">
        <f t="shared" si="1230"/>
        <v>8505.7999999999993</v>
      </c>
      <c r="K461" s="153">
        <f t="shared" ref="K461" si="1233">K462+K463</f>
        <v>0</v>
      </c>
      <c r="L461" s="183">
        <f t="shared" ref="L461" si="1234">L462+L463</f>
        <v>8505.7999999999993</v>
      </c>
    </row>
    <row r="462" spans="1:12" ht="47.25" outlineLevel="7" x14ac:dyDescent="0.2">
      <c r="A462" s="179" t="s">
        <v>570</v>
      </c>
      <c r="B462" s="179" t="s">
        <v>4</v>
      </c>
      <c r="C462" s="294" t="s">
        <v>5</v>
      </c>
      <c r="D462" s="108">
        <v>8168.2999999999993</v>
      </c>
      <c r="E462" s="108"/>
      <c r="F462" s="3">
        <f t="shared" ref="F462:F463" si="1235">SUM(D462:E462)</f>
        <v>8168.2999999999993</v>
      </c>
      <c r="G462" s="108">
        <v>8410.7999999999993</v>
      </c>
      <c r="H462" s="108"/>
      <c r="I462" s="3">
        <f t="shared" ref="I462:I463" si="1236">SUM(G462:H462)</f>
        <v>8410.7999999999993</v>
      </c>
      <c r="J462" s="108">
        <v>8410.7999999999993</v>
      </c>
      <c r="K462" s="108"/>
      <c r="L462" s="3">
        <f t="shared" ref="L462:L463" si="1237">SUM(J462:K462)</f>
        <v>8410.7999999999993</v>
      </c>
    </row>
    <row r="463" spans="1:12" ht="31.5" outlineLevel="3" x14ac:dyDescent="0.2">
      <c r="A463" s="179" t="s">
        <v>570</v>
      </c>
      <c r="B463" s="179" t="s">
        <v>7</v>
      </c>
      <c r="C463" s="294" t="s">
        <v>8</v>
      </c>
      <c r="D463" s="108">
        <v>95</v>
      </c>
      <c r="E463" s="108"/>
      <c r="F463" s="3">
        <f t="shared" si="1235"/>
        <v>95</v>
      </c>
      <c r="G463" s="108">
        <v>95</v>
      </c>
      <c r="H463" s="108"/>
      <c r="I463" s="3">
        <f t="shared" si="1236"/>
        <v>95</v>
      </c>
      <c r="J463" s="108">
        <v>95</v>
      </c>
      <c r="K463" s="108"/>
      <c r="L463" s="3">
        <f t="shared" si="1237"/>
        <v>95</v>
      </c>
    </row>
    <row r="464" spans="1:12" ht="63" outlineLevel="4" x14ac:dyDescent="0.2">
      <c r="A464" s="178" t="s">
        <v>572</v>
      </c>
      <c r="B464" s="178"/>
      <c r="C464" s="2" t="s">
        <v>573</v>
      </c>
      <c r="D464" s="153">
        <f>D465</f>
        <v>0.8</v>
      </c>
      <c r="E464" s="153">
        <f t="shared" ref="E464:F464" si="1238">E465</f>
        <v>0</v>
      </c>
      <c r="F464" s="183">
        <f t="shared" si="1238"/>
        <v>0.8</v>
      </c>
      <c r="G464" s="153">
        <f t="shared" ref="G464:J464" si="1239">G465</f>
        <v>0.8</v>
      </c>
      <c r="H464" s="153">
        <f t="shared" ref="H464" si="1240">H465</f>
        <v>0</v>
      </c>
      <c r="I464" s="183">
        <f t="shared" ref="I464" si="1241">I465</f>
        <v>0.8</v>
      </c>
      <c r="J464" s="153">
        <f t="shared" si="1239"/>
        <v>0.8</v>
      </c>
      <c r="K464" s="153">
        <f t="shared" ref="K464" si="1242">K465</f>
        <v>0</v>
      </c>
      <c r="L464" s="183">
        <f t="shared" ref="L464" si="1243">L465</f>
        <v>0.8</v>
      </c>
    </row>
    <row r="465" spans="1:12" ht="47.25" outlineLevel="5" x14ac:dyDescent="0.2">
      <c r="A465" s="179" t="s">
        <v>572</v>
      </c>
      <c r="B465" s="179" t="s">
        <v>4</v>
      </c>
      <c r="C465" s="294" t="s">
        <v>5</v>
      </c>
      <c r="D465" s="108">
        <v>0.8</v>
      </c>
      <c r="E465" s="108"/>
      <c r="F465" s="3">
        <f>SUM(D465:E465)</f>
        <v>0.8</v>
      </c>
      <c r="G465" s="108">
        <v>0.8</v>
      </c>
      <c r="H465" s="108"/>
      <c r="I465" s="3">
        <f>SUM(G465:H465)</f>
        <v>0.8</v>
      </c>
      <c r="J465" s="108">
        <v>0.8</v>
      </c>
      <c r="K465" s="108"/>
      <c r="L465" s="3">
        <f>SUM(J465:K465)</f>
        <v>0.8</v>
      </c>
    </row>
    <row r="466" spans="1:12" ht="31.5" outlineLevel="7" x14ac:dyDescent="0.2">
      <c r="A466" s="198" t="s">
        <v>574</v>
      </c>
      <c r="B466" s="198"/>
      <c r="C466" s="177" t="s">
        <v>575</v>
      </c>
      <c r="D466" s="143">
        <f>D467</f>
        <v>674.1</v>
      </c>
      <c r="E466" s="143">
        <f t="shared" ref="E466:F466" si="1244">E467</f>
        <v>0</v>
      </c>
      <c r="F466" s="180">
        <f t="shared" si="1244"/>
        <v>674.1</v>
      </c>
      <c r="G466" s="143">
        <f t="shared" ref="G466:J466" si="1245">G467</f>
        <v>694.3</v>
      </c>
      <c r="H466" s="143">
        <f t="shared" ref="H466" si="1246">H467</f>
        <v>0</v>
      </c>
      <c r="I466" s="180">
        <f t="shared" ref="I466" si="1247">I467</f>
        <v>694.3</v>
      </c>
      <c r="J466" s="143">
        <f t="shared" si="1245"/>
        <v>694.3</v>
      </c>
      <c r="K466" s="143">
        <f t="shared" ref="K466" si="1248">K467</f>
        <v>0</v>
      </c>
      <c r="L466" s="180">
        <f t="shared" ref="L466" si="1249">L467</f>
        <v>694.3</v>
      </c>
    </row>
    <row r="467" spans="1:12" ht="47.25" outlineLevel="5" x14ac:dyDescent="0.2">
      <c r="A467" s="175" t="s">
        <v>574</v>
      </c>
      <c r="B467" s="175" t="s">
        <v>4</v>
      </c>
      <c r="C467" s="296" t="s">
        <v>5</v>
      </c>
      <c r="D467" s="108">
        <v>674.1</v>
      </c>
      <c r="E467" s="108"/>
      <c r="F467" s="3">
        <f>SUM(D467:E467)</f>
        <v>674.1</v>
      </c>
      <c r="G467" s="108">
        <v>694.3</v>
      </c>
      <c r="H467" s="108"/>
      <c r="I467" s="3">
        <f>SUM(G467:H467)</f>
        <v>694.3</v>
      </c>
      <c r="J467" s="108">
        <v>694.3</v>
      </c>
      <c r="K467" s="108"/>
      <c r="L467" s="3">
        <f>SUM(J467:K467)</f>
        <v>694.3</v>
      </c>
    </row>
    <row r="468" spans="1:12" ht="47.25" outlineLevel="7" x14ac:dyDescent="0.2">
      <c r="A468" s="178" t="s">
        <v>578</v>
      </c>
      <c r="B468" s="178"/>
      <c r="C468" s="2" t="s">
        <v>579</v>
      </c>
      <c r="D468" s="153">
        <f>D469</f>
        <v>16.5</v>
      </c>
      <c r="E468" s="153">
        <f t="shared" ref="E468:F468" si="1250">E469</f>
        <v>0</v>
      </c>
      <c r="F468" s="183">
        <f t="shared" si="1250"/>
        <v>16.5</v>
      </c>
      <c r="G468" s="153">
        <f t="shared" ref="G468:J468" si="1251">G469</f>
        <v>320.5</v>
      </c>
      <c r="H468" s="153">
        <f t="shared" ref="H468" si="1252">H469</f>
        <v>0</v>
      </c>
      <c r="I468" s="183">
        <f t="shared" ref="I468" si="1253">I469</f>
        <v>320.5</v>
      </c>
      <c r="J468" s="153">
        <f t="shared" si="1251"/>
        <v>301.89999999999998</v>
      </c>
      <c r="K468" s="153">
        <f t="shared" ref="K468" si="1254">K469</f>
        <v>0</v>
      </c>
      <c r="L468" s="183">
        <f t="shared" ref="L468" si="1255">L469</f>
        <v>301.89999999999998</v>
      </c>
    </row>
    <row r="469" spans="1:12" ht="31.5" outlineLevel="3" x14ac:dyDescent="0.2">
      <c r="A469" s="179" t="s">
        <v>578</v>
      </c>
      <c r="B469" s="179" t="s">
        <v>7</v>
      </c>
      <c r="C469" s="294" t="s">
        <v>8</v>
      </c>
      <c r="D469" s="108">
        <v>16.5</v>
      </c>
      <c r="E469" s="108"/>
      <c r="F469" s="3">
        <f>SUM(D469:E469)</f>
        <v>16.5</v>
      </c>
      <c r="G469" s="108">
        <v>320.5</v>
      </c>
      <c r="H469" s="108"/>
      <c r="I469" s="3">
        <f>SUM(G469:H469)</f>
        <v>320.5</v>
      </c>
      <c r="J469" s="108">
        <v>301.89999999999998</v>
      </c>
      <c r="K469" s="108"/>
      <c r="L469" s="3">
        <f>SUM(J469:K469)</f>
        <v>301.89999999999998</v>
      </c>
    </row>
    <row r="470" spans="1:12" outlineLevel="4" x14ac:dyDescent="0.2">
      <c r="A470" s="178" t="s">
        <v>582</v>
      </c>
      <c r="B470" s="178"/>
      <c r="C470" s="2" t="s">
        <v>583</v>
      </c>
      <c r="D470" s="153">
        <f>D471</f>
        <v>5082</v>
      </c>
      <c r="E470" s="153">
        <f t="shared" ref="E470:F470" si="1256">E471</f>
        <v>0</v>
      </c>
      <c r="F470" s="183">
        <f t="shared" si="1256"/>
        <v>5082</v>
      </c>
      <c r="G470" s="153">
        <f t="shared" ref="G470:J470" si="1257">G471</f>
        <v>5238.3</v>
      </c>
      <c r="H470" s="153">
        <f t="shared" ref="H470" si="1258">H471</f>
        <v>0</v>
      </c>
      <c r="I470" s="183">
        <f t="shared" ref="I470" si="1259">I471</f>
        <v>5238.3</v>
      </c>
      <c r="J470" s="153">
        <f t="shared" si="1257"/>
        <v>5238.3</v>
      </c>
      <c r="K470" s="153">
        <f t="shared" ref="K470" si="1260">K471</f>
        <v>0</v>
      </c>
      <c r="L470" s="183">
        <f t="shared" ref="L470" si="1261">L471</f>
        <v>5238.3</v>
      </c>
    </row>
    <row r="471" spans="1:12" ht="47.25" outlineLevel="5" x14ac:dyDescent="0.2">
      <c r="A471" s="179" t="s">
        <v>582</v>
      </c>
      <c r="B471" s="179" t="s">
        <v>4</v>
      </c>
      <c r="C471" s="294" t="s">
        <v>5</v>
      </c>
      <c r="D471" s="108">
        <v>5082</v>
      </c>
      <c r="E471" s="108"/>
      <c r="F471" s="3">
        <f>SUM(D471:E471)</f>
        <v>5082</v>
      </c>
      <c r="G471" s="145">
        <v>5238.3</v>
      </c>
      <c r="H471" s="108"/>
      <c r="I471" s="3">
        <f>SUM(G471:H471)</f>
        <v>5238.3</v>
      </c>
      <c r="J471" s="145">
        <v>5238.3</v>
      </c>
      <c r="K471" s="108"/>
      <c r="L471" s="3">
        <f>SUM(J471:K471)</f>
        <v>5238.3</v>
      </c>
    </row>
    <row r="472" spans="1:12" ht="47.25" outlineLevel="7" x14ac:dyDescent="0.2">
      <c r="A472" s="178" t="s">
        <v>345</v>
      </c>
      <c r="B472" s="178"/>
      <c r="C472" s="2" t="s">
        <v>346</v>
      </c>
      <c r="D472" s="153">
        <f>D473+D477</f>
        <v>27829.599999999999</v>
      </c>
      <c r="E472" s="153">
        <f t="shared" ref="E472:F472" si="1262">E473+E477</f>
        <v>-771.1</v>
      </c>
      <c r="F472" s="183">
        <f t="shared" si="1262"/>
        <v>27058.5</v>
      </c>
      <c r="G472" s="153">
        <f>G473+G477</f>
        <v>27834</v>
      </c>
      <c r="H472" s="153">
        <f t="shared" ref="H472" si="1263">H473+H477</f>
        <v>-771.1</v>
      </c>
      <c r="I472" s="183">
        <f t="shared" ref="I472" si="1264">I473+I477</f>
        <v>27062.9</v>
      </c>
      <c r="J472" s="153">
        <f>J473+J477</f>
        <v>27834.1</v>
      </c>
      <c r="K472" s="153">
        <f t="shared" ref="K472" si="1265">K473+K477</f>
        <v>-771.1</v>
      </c>
      <c r="L472" s="183">
        <f t="shared" ref="L472" si="1266">L473+L477</f>
        <v>27063</v>
      </c>
    </row>
    <row r="473" spans="1:12" outlineLevel="3" x14ac:dyDescent="0.2">
      <c r="A473" s="178" t="s">
        <v>347</v>
      </c>
      <c r="B473" s="178"/>
      <c r="C473" s="2" t="s">
        <v>33</v>
      </c>
      <c r="D473" s="153">
        <f>D474+D475+D476</f>
        <v>27678.6</v>
      </c>
      <c r="E473" s="153">
        <f t="shared" ref="E473:F473" si="1267">E474+E475+E476</f>
        <v>-771.1</v>
      </c>
      <c r="F473" s="183">
        <f t="shared" si="1267"/>
        <v>26907.5</v>
      </c>
      <c r="G473" s="153">
        <f t="shared" ref="G473:J473" si="1268">G474+G475+G476</f>
        <v>27678.5</v>
      </c>
      <c r="H473" s="153">
        <f t="shared" ref="H473" si="1269">H474+H475+H476</f>
        <v>-771.1</v>
      </c>
      <c r="I473" s="183">
        <f t="shared" ref="I473" si="1270">I474+I475+I476</f>
        <v>26907.4</v>
      </c>
      <c r="J473" s="153">
        <f t="shared" si="1268"/>
        <v>27678.6</v>
      </c>
      <c r="K473" s="153">
        <f t="shared" ref="K473" si="1271">K474+K475+K476</f>
        <v>-771.1</v>
      </c>
      <c r="L473" s="183">
        <f t="shared" ref="L473" si="1272">L474+L475+L476</f>
        <v>26907.5</v>
      </c>
    </row>
    <row r="474" spans="1:12" ht="47.25" outlineLevel="4" x14ac:dyDescent="0.2">
      <c r="A474" s="179" t="s">
        <v>347</v>
      </c>
      <c r="B474" s="179" t="s">
        <v>4</v>
      </c>
      <c r="C474" s="294" t="s">
        <v>5</v>
      </c>
      <c r="D474" s="108">
        <v>24488.799999999999</v>
      </c>
      <c r="E474" s="172">
        <v>-771.1</v>
      </c>
      <c r="F474" s="3">
        <f t="shared" ref="F474:F476" si="1273">SUM(D474:E474)</f>
        <v>23717.7</v>
      </c>
      <c r="G474" s="145">
        <v>24488.799999999999</v>
      </c>
      <c r="H474" s="172">
        <v>-771.1</v>
      </c>
      <c r="I474" s="3">
        <f t="shared" ref="I474:I476" si="1274">SUM(G474:H474)</f>
        <v>23717.7</v>
      </c>
      <c r="J474" s="145">
        <v>24488.799999999999</v>
      </c>
      <c r="K474" s="172">
        <v>-771.1</v>
      </c>
      <c r="L474" s="3">
        <f t="shared" ref="L474:L476" si="1275">SUM(J474:K474)</f>
        <v>23717.7</v>
      </c>
    </row>
    <row r="475" spans="1:12" ht="31.5" outlineLevel="5" x14ac:dyDescent="0.2">
      <c r="A475" s="179" t="s">
        <v>347</v>
      </c>
      <c r="B475" s="179" t="s">
        <v>7</v>
      </c>
      <c r="C475" s="294" t="s">
        <v>8</v>
      </c>
      <c r="D475" s="108">
        <v>3111.3</v>
      </c>
      <c r="E475" s="108"/>
      <c r="F475" s="3">
        <f t="shared" si="1273"/>
        <v>3111.3</v>
      </c>
      <c r="G475" s="145">
        <v>3111.2</v>
      </c>
      <c r="H475" s="108"/>
      <c r="I475" s="3">
        <f t="shared" si="1274"/>
        <v>3111.2</v>
      </c>
      <c r="J475" s="145">
        <v>3111.3</v>
      </c>
      <c r="K475" s="108"/>
      <c r="L475" s="3">
        <f t="shared" si="1275"/>
        <v>3111.3</v>
      </c>
    </row>
    <row r="476" spans="1:12" outlineLevel="7" x14ac:dyDescent="0.2">
      <c r="A476" s="179" t="s">
        <v>347</v>
      </c>
      <c r="B476" s="179" t="s">
        <v>15</v>
      </c>
      <c r="C476" s="294" t="s">
        <v>16</v>
      </c>
      <c r="D476" s="108">
        <v>78.5</v>
      </c>
      <c r="E476" s="108"/>
      <c r="F476" s="3">
        <f t="shared" si="1273"/>
        <v>78.5</v>
      </c>
      <c r="G476" s="145">
        <v>78.5</v>
      </c>
      <c r="H476" s="108"/>
      <c r="I476" s="3">
        <f t="shared" si="1274"/>
        <v>78.5</v>
      </c>
      <c r="J476" s="145">
        <v>78.5</v>
      </c>
      <c r="K476" s="108"/>
      <c r="L476" s="3">
        <f t="shared" si="1275"/>
        <v>78.5</v>
      </c>
    </row>
    <row r="477" spans="1:12" ht="47.25" outlineLevel="2" x14ac:dyDescent="0.2">
      <c r="A477" s="198" t="s">
        <v>619</v>
      </c>
      <c r="B477" s="198"/>
      <c r="C477" s="177" t="s">
        <v>620</v>
      </c>
      <c r="D477" s="143">
        <f>D478</f>
        <v>151</v>
      </c>
      <c r="E477" s="143">
        <f t="shared" ref="E477:F477" si="1276">E478</f>
        <v>0</v>
      </c>
      <c r="F477" s="180">
        <f t="shared" si="1276"/>
        <v>151</v>
      </c>
      <c r="G477" s="143">
        <f t="shared" ref="G477:J477" si="1277">G478</f>
        <v>155.5</v>
      </c>
      <c r="H477" s="143">
        <f t="shared" ref="H477" si="1278">H478</f>
        <v>0</v>
      </c>
      <c r="I477" s="180">
        <f t="shared" ref="I477" si="1279">I478</f>
        <v>155.5</v>
      </c>
      <c r="J477" s="143">
        <f t="shared" si="1277"/>
        <v>155.5</v>
      </c>
      <c r="K477" s="143">
        <f t="shared" ref="K477" si="1280">K478</f>
        <v>0</v>
      </c>
      <c r="L477" s="180">
        <f t="shared" ref="L477" si="1281">L478</f>
        <v>155.5</v>
      </c>
    </row>
    <row r="478" spans="1:12" ht="47.25" outlineLevel="3" x14ac:dyDescent="0.2">
      <c r="A478" s="175" t="s">
        <v>619</v>
      </c>
      <c r="B478" s="175" t="s">
        <v>4</v>
      </c>
      <c r="C478" s="296" t="s">
        <v>5</v>
      </c>
      <c r="D478" s="108">
        <v>151</v>
      </c>
      <c r="E478" s="108"/>
      <c r="F478" s="3">
        <f>SUM(D478:E478)</f>
        <v>151</v>
      </c>
      <c r="G478" s="108">
        <v>155.5</v>
      </c>
      <c r="H478" s="108"/>
      <c r="I478" s="3">
        <f>SUM(G478:H478)</f>
        <v>155.5</v>
      </c>
      <c r="J478" s="108">
        <v>155.5</v>
      </c>
      <c r="K478" s="108"/>
      <c r="L478" s="3">
        <f>SUM(J478:K478)</f>
        <v>155.5</v>
      </c>
    </row>
    <row r="479" spans="1:12" ht="35.25" customHeight="1" outlineLevel="4" x14ac:dyDescent="0.2">
      <c r="A479" s="178" t="s">
        <v>68</v>
      </c>
      <c r="B479" s="178"/>
      <c r="C479" s="2" t="s">
        <v>69</v>
      </c>
      <c r="D479" s="153">
        <f>D484+D486+D488+D480+D490</f>
        <v>162856.79999999999</v>
      </c>
      <c r="E479" s="153">
        <f t="shared" ref="E479:F479" si="1282">E484+E486+E488+E480+E490</f>
        <v>0</v>
      </c>
      <c r="F479" s="183">
        <f t="shared" si="1282"/>
        <v>162856.79999999999</v>
      </c>
      <c r="G479" s="153">
        <f>G484+G486+G488+G480+G490</f>
        <v>162800.1</v>
      </c>
      <c r="H479" s="153">
        <f t="shared" ref="H479" si="1283">H484+H486+H488+H480+H490</f>
        <v>0</v>
      </c>
      <c r="I479" s="183">
        <f t="shared" ref="I479" si="1284">I484+I486+I488+I480+I490</f>
        <v>162800.1</v>
      </c>
      <c r="J479" s="153">
        <f>J484+J486+J488+J480+J490</f>
        <v>162800.1</v>
      </c>
      <c r="K479" s="153">
        <f t="shared" ref="K479" si="1285">K484+K486+K488+K480+K490</f>
        <v>0</v>
      </c>
      <c r="L479" s="183">
        <f t="shared" ref="L479" si="1286">L484+L486+L488+L480+L490</f>
        <v>162800.1</v>
      </c>
    </row>
    <row r="480" spans="1:12" outlineLevel="5" x14ac:dyDescent="0.2">
      <c r="A480" s="178" t="s">
        <v>348</v>
      </c>
      <c r="B480" s="178"/>
      <c r="C480" s="2" t="s">
        <v>85</v>
      </c>
      <c r="D480" s="153">
        <f>D481+D482+D483</f>
        <v>81292.2</v>
      </c>
      <c r="E480" s="153">
        <f t="shared" ref="E480:F480" si="1287">E481+E482+E483</f>
        <v>0</v>
      </c>
      <c r="F480" s="183">
        <f t="shared" si="1287"/>
        <v>81292.2</v>
      </c>
      <c r="G480" s="153">
        <f>G481+G482+G483</f>
        <v>81929.7</v>
      </c>
      <c r="H480" s="153">
        <f t="shared" ref="H480" si="1288">H481+H482+H483</f>
        <v>0</v>
      </c>
      <c r="I480" s="183">
        <f t="shared" ref="I480" si="1289">I481+I482+I483</f>
        <v>81929.7</v>
      </c>
      <c r="J480" s="153">
        <f>J481+J482+J483</f>
        <v>81929.7</v>
      </c>
      <c r="K480" s="153">
        <f t="shared" ref="K480" si="1290">K481+K482+K483</f>
        <v>0</v>
      </c>
      <c r="L480" s="183">
        <f t="shared" ref="L480" si="1291">L481+L482+L483</f>
        <v>81929.7</v>
      </c>
    </row>
    <row r="481" spans="1:12" ht="47.25" outlineLevel="7" x14ac:dyDescent="0.2">
      <c r="A481" s="179" t="s">
        <v>348</v>
      </c>
      <c r="B481" s="179" t="s">
        <v>4</v>
      </c>
      <c r="C481" s="294" t="s">
        <v>5</v>
      </c>
      <c r="D481" s="152">
        <v>75612.2</v>
      </c>
      <c r="E481" s="108"/>
      <c r="F481" s="3">
        <f t="shared" ref="F481:F483" si="1292">SUM(D481:E481)</f>
        <v>75612.2</v>
      </c>
      <c r="G481" s="145">
        <v>76131.899999999994</v>
      </c>
      <c r="H481" s="108"/>
      <c r="I481" s="3">
        <f t="shared" ref="I481:I483" si="1293">SUM(G481:H481)</f>
        <v>76131.899999999994</v>
      </c>
      <c r="J481" s="145">
        <v>76131.899999999994</v>
      </c>
      <c r="K481" s="108"/>
      <c r="L481" s="3">
        <f t="shared" ref="L481:L483" si="1294">SUM(J481:K481)</f>
        <v>76131.899999999994</v>
      </c>
    </row>
    <row r="482" spans="1:12" ht="31.5" customHeight="1" outlineLevel="3" x14ac:dyDescent="0.2">
      <c r="A482" s="179" t="s">
        <v>348</v>
      </c>
      <c r="B482" s="179" t="s">
        <v>7</v>
      </c>
      <c r="C482" s="294" t="s">
        <v>8</v>
      </c>
      <c r="D482" s="108">
        <f>5689.2-117.8</f>
        <v>5571.4</v>
      </c>
      <c r="E482" s="108"/>
      <c r="F482" s="3">
        <f t="shared" si="1292"/>
        <v>5571.4</v>
      </c>
      <c r="G482" s="108">
        <v>5689.2</v>
      </c>
      <c r="H482" s="108"/>
      <c r="I482" s="3">
        <f t="shared" si="1293"/>
        <v>5689.2</v>
      </c>
      <c r="J482" s="108">
        <v>5689.2</v>
      </c>
      <c r="K482" s="108"/>
      <c r="L482" s="3">
        <f t="shared" si="1294"/>
        <v>5689.2</v>
      </c>
    </row>
    <row r="483" spans="1:12" outlineLevel="4" x14ac:dyDescent="0.2">
      <c r="A483" s="179" t="s">
        <v>348</v>
      </c>
      <c r="B483" s="179" t="s">
        <v>15</v>
      </c>
      <c r="C483" s="294" t="s">
        <v>16</v>
      </c>
      <c r="D483" s="108">
        <v>108.6</v>
      </c>
      <c r="E483" s="108"/>
      <c r="F483" s="3">
        <f t="shared" si="1292"/>
        <v>108.6</v>
      </c>
      <c r="G483" s="145">
        <v>108.6</v>
      </c>
      <c r="H483" s="108"/>
      <c r="I483" s="3">
        <f t="shared" si="1293"/>
        <v>108.6</v>
      </c>
      <c r="J483" s="145">
        <v>108.6</v>
      </c>
      <c r="K483" s="108"/>
      <c r="L483" s="3">
        <f t="shared" si="1294"/>
        <v>108.6</v>
      </c>
    </row>
    <row r="484" spans="1:12" outlineLevel="5" x14ac:dyDescent="0.2">
      <c r="A484" s="178" t="s">
        <v>70</v>
      </c>
      <c r="B484" s="178"/>
      <c r="C484" s="2" t="s">
        <v>71</v>
      </c>
      <c r="D484" s="153">
        <f>D485</f>
        <v>65898.3</v>
      </c>
      <c r="E484" s="153">
        <f t="shared" ref="E484:F484" si="1295">E485</f>
        <v>0</v>
      </c>
      <c r="F484" s="183">
        <f t="shared" si="1295"/>
        <v>65898.3</v>
      </c>
      <c r="G484" s="153">
        <f t="shared" ref="G484:J484" si="1296">G485</f>
        <v>65898.3</v>
      </c>
      <c r="H484" s="153">
        <f t="shared" ref="H484" si="1297">H485</f>
        <v>0</v>
      </c>
      <c r="I484" s="183">
        <f t="shared" ref="I484" si="1298">I485</f>
        <v>65898.3</v>
      </c>
      <c r="J484" s="153">
        <f t="shared" si="1296"/>
        <v>65898.3</v>
      </c>
      <c r="K484" s="153">
        <f t="shared" ref="K484" si="1299">K485</f>
        <v>0</v>
      </c>
      <c r="L484" s="183">
        <f t="shared" ref="L484" si="1300">L485</f>
        <v>65898.3</v>
      </c>
    </row>
    <row r="485" spans="1:12" ht="31.5" outlineLevel="7" x14ac:dyDescent="0.2">
      <c r="A485" s="179" t="s">
        <v>70</v>
      </c>
      <c r="B485" s="179" t="s">
        <v>51</v>
      </c>
      <c r="C485" s="294" t="s">
        <v>52</v>
      </c>
      <c r="D485" s="108">
        <f>61368.3+4500+30</f>
        <v>65898.3</v>
      </c>
      <c r="E485" s="108"/>
      <c r="F485" s="3">
        <f>SUM(D485:E485)</f>
        <v>65898.3</v>
      </c>
      <c r="G485" s="145">
        <f>61368.3+4500+30</f>
        <v>65898.3</v>
      </c>
      <c r="H485" s="108"/>
      <c r="I485" s="3">
        <f>SUM(G485:H485)</f>
        <v>65898.3</v>
      </c>
      <c r="J485" s="145">
        <f>61368.3+4500+30</f>
        <v>65898.3</v>
      </c>
      <c r="K485" s="108"/>
      <c r="L485" s="3">
        <f>SUM(J485:K485)</f>
        <v>65898.3</v>
      </c>
    </row>
    <row r="486" spans="1:12" ht="31.5" outlineLevel="5" x14ac:dyDescent="0.2">
      <c r="A486" s="178" t="s">
        <v>72</v>
      </c>
      <c r="B486" s="178"/>
      <c r="C486" s="2" t="s">
        <v>10</v>
      </c>
      <c r="D486" s="153">
        <f>D487</f>
        <v>450</v>
      </c>
      <c r="E486" s="153">
        <f t="shared" ref="E486:F486" si="1301">E487</f>
        <v>0</v>
      </c>
      <c r="F486" s="183">
        <f t="shared" si="1301"/>
        <v>450</v>
      </c>
      <c r="G486" s="153">
        <f>G487</f>
        <v>450</v>
      </c>
      <c r="H486" s="153">
        <f t="shared" ref="H486" si="1302">H487</f>
        <v>0</v>
      </c>
      <c r="I486" s="183">
        <f t="shared" ref="I486" si="1303">I487</f>
        <v>450</v>
      </c>
      <c r="J486" s="153">
        <f>J487</f>
        <v>450</v>
      </c>
      <c r="K486" s="153">
        <f t="shared" ref="K486" si="1304">K487</f>
        <v>0</v>
      </c>
      <c r="L486" s="183">
        <f t="shared" ref="L486" si="1305">L487</f>
        <v>450</v>
      </c>
    </row>
    <row r="487" spans="1:12" outlineLevel="7" x14ac:dyDescent="0.2">
      <c r="A487" s="179" t="s">
        <v>72</v>
      </c>
      <c r="B487" s="179" t="s">
        <v>15</v>
      </c>
      <c r="C487" s="294" t="s">
        <v>16</v>
      </c>
      <c r="D487" s="108">
        <v>450</v>
      </c>
      <c r="E487" s="108"/>
      <c r="F487" s="3">
        <f>SUM(D487:E487)</f>
        <v>450</v>
      </c>
      <c r="G487" s="145">
        <v>450</v>
      </c>
      <c r="H487" s="108"/>
      <c r="I487" s="3">
        <f>SUM(G487:H487)</f>
        <v>450</v>
      </c>
      <c r="J487" s="145">
        <v>450</v>
      </c>
      <c r="K487" s="108"/>
      <c r="L487" s="3">
        <f>SUM(J487:K487)</f>
        <v>450</v>
      </c>
    </row>
    <row r="488" spans="1:12" outlineLevel="7" x14ac:dyDescent="0.2">
      <c r="A488" s="178" t="s">
        <v>73</v>
      </c>
      <c r="B488" s="178"/>
      <c r="C488" s="2" t="s">
        <v>74</v>
      </c>
      <c r="D488" s="153">
        <f>D489</f>
        <v>281</v>
      </c>
      <c r="E488" s="153">
        <f t="shared" ref="E488:F488" si="1306">E489</f>
        <v>0</v>
      </c>
      <c r="F488" s="183">
        <f t="shared" si="1306"/>
        <v>281</v>
      </c>
      <c r="G488" s="153">
        <f t="shared" ref="G488:J488" si="1307">G489</f>
        <v>281</v>
      </c>
      <c r="H488" s="153">
        <f t="shared" ref="H488" si="1308">H489</f>
        <v>0</v>
      </c>
      <c r="I488" s="183">
        <f t="shared" ref="I488" si="1309">I489</f>
        <v>281</v>
      </c>
      <c r="J488" s="153">
        <f t="shared" si="1307"/>
        <v>281</v>
      </c>
      <c r="K488" s="153">
        <f t="shared" ref="K488" si="1310">K489</f>
        <v>0</v>
      </c>
      <c r="L488" s="183">
        <f t="shared" ref="L488" si="1311">L489</f>
        <v>281</v>
      </c>
    </row>
    <row r="489" spans="1:12" ht="31.5" outlineLevel="7" x14ac:dyDescent="0.2">
      <c r="A489" s="179" t="s">
        <v>73</v>
      </c>
      <c r="B489" s="179" t="s">
        <v>7</v>
      </c>
      <c r="C489" s="294" t="s">
        <v>8</v>
      </c>
      <c r="D489" s="108">
        <v>281</v>
      </c>
      <c r="E489" s="108"/>
      <c r="F489" s="3">
        <f>SUM(D489:E489)</f>
        <v>281</v>
      </c>
      <c r="G489" s="145">
        <v>281</v>
      </c>
      <c r="H489" s="108"/>
      <c r="I489" s="3">
        <f>SUM(G489:H489)</f>
        <v>281</v>
      </c>
      <c r="J489" s="145">
        <v>281</v>
      </c>
      <c r="K489" s="108"/>
      <c r="L489" s="3">
        <f>SUM(J489:K489)</f>
        <v>281</v>
      </c>
    </row>
    <row r="490" spans="1:12" outlineLevel="5" x14ac:dyDescent="0.2">
      <c r="A490" s="178" t="s">
        <v>195</v>
      </c>
      <c r="B490" s="178"/>
      <c r="C490" s="2" t="s">
        <v>196</v>
      </c>
      <c r="D490" s="153">
        <f t="shared" ref="D490:L490" si="1312">D491</f>
        <v>14935.3</v>
      </c>
      <c r="E490" s="153">
        <f t="shared" si="1312"/>
        <v>0</v>
      </c>
      <c r="F490" s="183">
        <f t="shared" si="1312"/>
        <v>14935.3</v>
      </c>
      <c r="G490" s="153">
        <f t="shared" si="1312"/>
        <v>14241.1</v>
      </c>
      <c r="H490" s="153">
        <f t="shared" si="1312"/>
        <v>0</v>
      </c>
      <c r="I490" s="183">
        <f t="shared" si="1312"/>
        <v>14241.1</v>
      </c>
      <c r="J490" s="153">
        <f t="shared" si="1312"/>
        <v>14241.1</v>
      </c>
      <c r="K490" s="153">
        <f t="shared" si="1312"/>
        <v>0</v>
      </c>
      <c r="L490" s="183">
        <f t="shared" si="1312"/>
        <v>14241.1</v>
      </c>
    </row>
    <row r="491" spans="1:12" ht="31.5" outlineLevel="7" x14ac:dyDescent="0.2">
      <c r="A491" s="179" t="s">
        <v>195</v>
      </c>
      <c r="B491" s="179" t="s">
        <v>51</v>
      </c>
      <c r="C491" s="294" t="s">
        <v>52</v>
      </c>
      <c r="D491" s="150">
        <v>14935.3</v>
      </c>
      <c r="E491" s="108"/>
      <c r="F491" s="3">
        <f>SUM(D491:E491)</f>
        <v>14935.3</v>
      </c>
      <c r="G491" s="150">
        <v>14241.1</v>
      </c>
      <c r="H491" s="108"/>
      <c r="I491" s="3">
        <f>SUM(G491:H491)</f>
        <v>14241.1</v>
      </c>
      <c r="J491" s="150">
        <v>14241.1</v>
      </c>
      <c r="K491" s="108"/>
      <c r="L491" s="3">
        <f>SUM(J491:K491)</f>
        <v>14241.1</v>
      </c>
    </row>
    <row r="492" spans="1:12" outlineLevel="4" x14ac:dyDescent="0.2">
      <c r="A492" s="179"/>
      <c r="B492" s="179"/>
      <c r="C492" s="303" t="s">
        <v>636</v>
      </c>
      <c r="D492" s="153">
        <f>D429+D399+D375+D348+D244+D217+D149+D90+D11</f>
        <v>4118169.8000000007</v>
      </c>
      <c r="E492" s="153">
        <f t="shared" ref="E492:F492" si="1313">E429+E399+E375+E348+E244+E217+E149+E90+E11</f>
        <v>192981.12766999999</v>
      </c>
      <c r="F492" s="183">
        <f t="shared" si="1313"/>
        <v>4311150.9276700001</v>
      </c>
      <c r="G492" s="153">
        <f>G429+G399+G375+G348+G244+G217+G149+G90+G11</f>
        <v>3811915.9000000004</v>
      </c>
      <c r="H492" s="153">
        <f t="shared" ref="H492:I492" si="1314">H429+H399+H375+H348+H244+H217+H149+H90+H11</f>
        <v>-610.00000000000091</v>
      </c>
      <c r="I492" s="183">
        <f t="shared" si="1314"/>
        <v>3811305.9000000004</v>
      </c>
      <c r="J492" s="153">
        <f>J429+J399+J375+J348+J244+J217+J149+J90+J11</f>
        <v>3802266.4000000004</v>
      </c>
      <c r="K492" s="153">
        <f t="shared" ref="K492:L492" si="1315">K429+K399+K375+K348+K244+K217+K149+K90+K11</f>
        <v>1357.1159499999994</v>
      </c>
      <c r="L492" s="183">
        <f t="shared" si="1315"/>
        <v>3803623.5159499999</v>
      </c>
    </row>
    <row r="493" spans="1:12" outlineLevel="5" x14ac:dyDescent="0.2">
      <c r="A493" s="179"/>
      <c r="B493" s="179"/>
      <c r="C493" s="294"/>
      <c r="D493" s="150"/>
      <c r="E493" s="150"/>
      <c r="F493" s="306"/>
      <c r="G493" s="150"/>
      <c r="H493" s="150"/>
      <c r="I493" s="306"/>
      <c r="J493" s="150"/>
      <c r="K493" s="150"/>
      <c r="L493" s="306"/>
    </row>
    <row r="494" spans="1:12" outlineLevel="7" x14ac:dyDescent="0.2">
      <c r="A494" s="178" t="s">
        <v>0</v>
      </c>
      <c r="B494" s="178"/>
      <c r="C494" s="2" t="s">
        <v>1</v>
      </c>
      <c r="D494" s="153">
        <f>D495+D497+D499+D502+D505</f>
        <v>25244.199999999997</v>
      </c>
      <c r="E494" s="153">
        <f t="shared" ref="E494:F494" si="1316">E495+E497+E499+E502+E505</f>
        <v>0</v>
      </c>
      <c r="F494" s="183">
        <f t="shared" si="1316"/>
        <v>25244.199999999997</v>
      </c>
      <c r="G494" s="153">
        <f>G495+G497+G499+G502+G505</f>
        <v>25244.199999999997</v>
      </c>
      <c r="H494" s="153">
        <f t="shared" ref="H494" si="1317">H495+H497+H499+H502+H505</f>
        <v>0</v>
      </c>
      <c r="I494" s="183">
        <f t="shared" ref="I494" si="1318">I495+I497+I499+I502+I505</f>
        <v>25244.199999999997</v>
      </c>
      <c r="J494" s="153">
        <f>J495+J497+J499+J502+J505</f>
        <v>25244.199999999997</v>
      </c>
      <c r="K494" s="153">
        <f t="shared" ref="K494" si="1319">K495+K497+K499+K502+K505</f>
        <v>0</v>
      </c>
      <c r="L494" s="183">
        <f t="shared" ref="L494" si="1320">L495+L497+L499+L502+L505</f>
        <v>25244.199999999997</v>
      </c>
    </row>
    <row r="495" spans="1:12" ht="31.5" outlineLevel="5" x14ac:dyDescent="0.2">
      <c r="A495" s="178" t="s">
        <v>21</v>
      </c>
      <c r="B495" s="178"/>
      <c r="C495" s="2" t="s">
        <v>360</v>
      </c>
      <c r="D495" s="153">
        <f>D496</f>
        <v>4393.2</v>
      </c>
      <c r="E495" s="153">
        <f t="shared" ref="E495:F495" si="1321">E496</f>
        <v>0</v>
      </c>
      <c r="F495" s="183">
        <f t="shared" si="1321"/>
        <v>4393.2</v>
      </c>
      <c r="G495" s="153">
        <f t="shared" ref="G495:J495" si="1322">G496</f>
        <v>4393.2</v>
      </c>
      <c r="H495" s="153">
        <f t="shared" ref="H495" si="1323">H496</f>
        <v>0</v>
      </c>
      <c r="I495" s="183">
        <f t="shared" ref="I495" si="1324">I496</f>
        <v>4393.2</v>
      </c>
      <c r="J495" s="153">
        <f t="shared" si="1322"/>
        <v>4393.2</v>
      </c>
      <c r="K495" s="153">
        <f t="shared" ref="K495" si="1325">K496</f>
        <v>0</v>
      </c>
      <c r="L495" s="183">
        <f t="shared" ref="L495" si="1326">L496</f>
        <v>4393.2</v>
      </c>
    </row>
    <row r="496" spans="1:12" ht="47.25" outlineLevel="7" x14ac:dyDescent="0.2">
      <c r="A496" s="179" t="s">
        <v>21</v>
      </c>
      <c r="B496" s="179" t="s">
        <v>4</v>
      </c>
      <c r="C496" s="294" t="s">
        <v>5</v>
      </c>
      <c r="D496" s="108">
        <v>4393.2</v>
      </c>
      <c r="E496" s="108"/>
      <c r="F496" s="3">
        <f>SUM(D496:E496)</f>
        <v>4393.2</v>
      </c>
      <c r="G496" s="145">
        <v>4393.2</v>
      </c>
      <c r="H496" s="108"/>
      <c r="I496" s="3">
        <f>SUM(G496:H496)</f>
        <v>4393.2</v>
      </c>
      <c r="J496" s="145">
        <v>4393.2</v>
      </c>
      <c r="K496" s="108"/>
      <c r="L496" s="3">
        <f>SUM(J496:K496)</f>
        <v>4393.2</v>
      </c>
    </row>
    <row r="497" spans="1:12" ht="21.75" customHeight="1" outlineLevel="3" x14ac:dyDescent="0.2">
      <c r="A497" s="178" t="s">
        <v>2</v>
      </c>
      <c r="B497" s="178"/>
      <c r="C497" s="2" t="s">
        <v>3</v>
      </c>
      <c r="D497" s="153">
        <f>D498</f>
        <v>2669.3</v>
      </c>
      <c r="E497" s="153">
        <f t="shared" ref="E497:F497" si="1327">E498</f>
        <v>0</v>
      </c>
      <c r="F497" s="183">
        <f t="shared" si="1327"/>
        <v>2669.3</v>
      </c>
      <c r="G497" s="153">
        <f t="shared" ref="G497:J497" si="1328">G498</f>
        <v>2669.3</v>
      </c>
      <c r="H497" s="153">
        <f t="shared" ref="H497" si="1329">H498</f>
        <v>0</v>
      </c>
      <c r="I497" s="183">
        <f t="shared" ref="I497" si="1330">I498</f>
        <v>2669.3</v>
      </c>
      <c r="J497" s="153">
        <f t="shared" si="1328"/>
        <v>2669.3</v>
      </c>
      <c r="K497" s="153">
        <f t="shared" ref="K497" si="1331">K498</f>
        <v>0</v>
      </c>
      <c r="L497" s="183">
        <f t="shared" ref="L497" si="1332">L498</f>
        <v>2669.3</v>
      </c>
    </row>
    <row r="498" spans="1:12" ht="47.25" outlineLevel="4" x14ac:dyDescent="0.2">
      <c r="A498" s="179" t="s">
        <v>2</v>
      </c>
      <c r="B498" s="179" t="s">
        <v>4</v>
      </c>
      <c r="C498" s="294" t="s">
        <v>5</v>
      </c>
      <c r="D498" s="108">
        <v>2669.3</v>
      </c>
      <c r="E498" s="108"/>
      <c r="F498" s="3">
        <f>SUM(D498:E498)</f>
        <v>2669.3</v>
      </c>
      <c r="G498" s="145">
        <v>2669.3</v>
      </c>
      <c r="H498" s="108"/>
      <c r="I498" s="3">
        <f>SUM(G498:H498)</f>
        <v>2669.3</v>
      </c>
      <c r="J498" s="145">
        <v>2669.3</v>
      </c>
      <c r="K498" s="108"/>
      <c r="L498" s="3">
        <f>SUM(J498:K498)</f>
        <v>2669.3</v>
      </c>
    </row>
    <row r="499" spans="1:12" outlineLevel="5" x14ac:dyDescent="0.2">
      <c r="A499" s="178" t="s">
        <v>6</v>
      </c>
      <c r="B499" s="178"/>
      <c r="C499" s="2" t="s">
        <v>33</v>
      </c>
      <c r="D499" s="153">
        <f>D500+D501</f>
        <v>13410.7</v>
      </c>
      <c r="E499" s="153">
        <f t="shared" ref="E499:F499" si="1333">E500+E501</f>
        <v>0</v>
      </c>
      <c r="F499" s="183">
        <f t="shared" si="1333"/>
        <v>13410.7</v>
      </c>
      <c r="G499" s="153">
        <f t="shared" ref="G499:J499" si="1334">G500+G501</f>
        <v>13410.7</v>
      </c>
      <c r="H499" s="153">
        <f t="shared" ref="H499" si="1335">H500+H501</f>
        <v>0</v>
      </c>
      <c r="I499" s="183">
        <f t="shared" ref="I499" si="1336">I500+I501</f>
        <v>13410.7</v>
      </c>
      <c r="J499" s="153">
        <f t="shared" si="1334"/>
        <v>13410.7</v>
      </c>
      <c r="K499" s="153">
        <f t="shared" ref="K499" si="1337">K500+K501</f>
        <v>0</v>
      </c>
      <c r="L499" s="183">
        <f t="shared" ref="L499" si="1338">L500+L501</f>
        <v>13410.7</v>
      </c>
    </row>
    <row r="500" spans="1:12" ht="47.25" outlineLevel="7" x14ac:dyDescent="0.2">
      <c r="A500" s="179" t="s">
        <v>6</v>
      </c>
      <c r="B500" s="179" t="s">
        <v>4</v>
      </c>
      <c r="C500" s="294" t="s">
        <v>5</v>
      </c>
      <c r="D500" s="108">
        <v>11717</v>
      </c>
      <c r="E500" s="108"/>
      <c r="F500" s="3">
        <f t="shared" ref="F500:F501" si="1339">SUM(D500:E500)</f>
        <v>11717</v>
      </c>
      <c r="G500" s="108">
        <v>11717</v>
      </c>
      <c r="H500" s="108"/>
      <c r="I500" s="3">
        <f t="shared" ref="I500:I501" si="1340">SUM(G500:H500)</f>
        <v>11717</v>
      </c>
      <c r="J500" s="108">
        <v>11717</v>
      </c>
      <c r="K500" s="108"/>
      <c r="L500" s="3">
        <f t="shared" ref="L500:L501" si="1341">SUM(J500:K500)</f>
        <v>11717</v>
      </c>
    </row>
    <row r="501" spans="1:12" ht="31.5" outlineLevel="2" x14ac:dyDescent="0.2">
      <c r="A501" s="179" t="s">
        <v>6</v>
      </c>
      <c r="B501" s="179" t="s">
        <v>7</v>
      </c>
      <c r="C501" s="294" t="s">
        <v>8</v>
      </c>
      <c r="D501" s="108">
        <v>1693.6999999999998</v>
      </c>
      <c r="E501" s="108"/>
      <c r="F501" s="3">
        <f t="shared" si="1339"/>
        <v>1693.6999999999998</v>
      </c>
      <c r="G501" s="145">
        <v>1693.6999999999998</v>
      </c>
      <c r="H501" s="108"/>
      <c r="I501" s="3">
        <f t="shared" si="1340"/>
        <v>1693.6999999999998</v>
      </c>
      <c r="J501" s="145">
        <v>1693.6999999999998</v>
      </c>
      <c r="K501" s="108"/>
      <c r="L501" s="3">
        <f t="shared" si="1341"/>
        <v>1693.6999999999998</v>
      </c>
    </row>
    <row r="502" spans="1:12" outlineLevel="2" x14ac:dyDescent="0.2">
      <c r="A502" s="178" t="s">
        <v>17</v>
      </c>
      <c r="B502" s="178"/>
      <c r="C502" s="2" t="s">
        <v>18</v>
      </c>
      <c r="D502" s="153">
        <f>D503+D504</f>
        <v>4640.3999999999996</v>
      </c>
      <c r="E502" s="153">
        <f t="shared" ref="E502:F502" si="1342">E503+E504</f>
        <v>0</v>
      </c>
      <c r="F502" s="183">
        <f t="shared" si="1342"/>
        <v>4640.3999999999996</v>
      </c>
      <c r="G502" s="153">
        <f t="shared" ref="G502:J502" si="1343">G503+G504</f>
        <v>4640.3999999999996</v>
      </c>
      <c r="H502" s="153">
        <f t="shared" ref="H502" si="1344">H503+H504</f>
        <v>0</v>
      </c>
      <c r="I502" s="183">
        <f t="shared" ref="I502" si="1345">I503+I504</f>
        <v>4640.3999999999996</v>
      </c>
      <c r="J502" s="153">
        <f t="shared" si="1343"/>
        <v>4640.3999999999996</v>
      </c>
      <c r="K502" s="153">
        <f t="shared" ref="K502" si="1346">K503+K504</f>
        <v>0</v>
      </c>
      <c r="L502" s="183">
        <f t="shared" ref="L502" si="1347">L503+L504</f>
        <v>4640.3999999999996</v>
      </c>
    </row>
    <row r="503" spans="1:12" ht="47.25" outlineLevel="4" x14ac:dyDescent="0.2">
      <c r="A503" s="179" t="s">
        <v>17</v>
      </c>
      <c r="B503" s="179" t="s">
        <v>4</v>
      </c>
      <c r="C503" s="294" t="s">
        <v>5</v>
      </c>
      <c r="D503" s="108">
        <v>4628.3999999999996</v>
      </c>
      <c r="E503" s="108"/>
      <c r="F503" s="3">
        <f t="shared" ref="F503:F504" si="1348">SUM(D503:E503)</f>
        <v>4628.3999999999996</v>
      </c>
      <c r="G503" s="145">
        <v>4628.3999999999996</v>
      </c>
      <c r="H503" s="108"/>
      <c r="I503" s="3">
        <f t="shared" ref="I503:I504" si="1349">SUM(G503:H503)</f>
        <v>4628.3999999999996</v>
      </c>
      <c r="J503" s="145">
        <v>4628.3999999999996</v>
      </c>
      <c r="K503" s="108"/>
      <c r="L503" s="3">
        <f t="shared" ref="L503:L504" si="1350">SUM(J503:K503)</f>
        <v>4628.3999999999996</v>
      </c>
    </row>
    <row r="504" spans="1:12" ht="31.5" outlineLevel="5" x14ac:dyDescent="0.2">
      <c r="A504" s="179" t="s">
        <v>17</v>
      </c>
      <c r="B504" s="179" t="s">
        <v>7</v>
      </c>
      <c r="C504" s="294" t="s">
        <v>8</v>
      </c>
      <c r="D504" s="108">
        <v>12</v>
      </c>
      <c r="E504" s="108"/>
      <c r="F504" s="3">
        <f t="shared" si="1348"/>
        <v>12</v>
      </c>
      <c r="G504" s="108">
        <v>12</v>
      </c>
      <c r="H504" s="108"/>
      <c r="I504" s="3">
        <f t="shared" si="1349"/>
        <v>12</v>
      </c>
      <c r="J504" s="108">
        <v>12</v>
      </c>
      <c r="K504" s="108"/>
      <c r="L504" s="3">
        <f t="shared" si="1350"/>
        <v>12</v>
      </c>
    </row>
    <row r="505" spans="1:12" ht="31.5" outlineLevel="7" x14ac:dyDescent="0.2">
      <c r="A505" s="178" t="s">
        <v>9</v>
      </c>
      <c r="B505" s="178"/>
      <c r="C505" s="2" t="s">
        <v>10</v>
      </c>
      <c r="D505" s="153">
        <f>D506</f>
        <v>130.6</v>
      </c>
      <c r="E505" s="153">
        <f t="shared" ref="E505:F505" si="1351">E506</f>
        <v>0</v>
      </c>
      <c r="F505" s="183">
        <f t="shared" si="1351"/>
        <v>130.6</v>
      </c>
      <c r="G505" s="153">
        <f t="shared" ref="G505:J505" si="1352">G506</f>
        <v>130.6</v>
      </c>
      <c r="H505" s="153">
        <f t="shared" ref="H505" si="1353">H506</f>
        <v>0</v>
      </c>
      <c r="I505" s="183">
        <f t="shared" ref="I505" si="1354">I506</f>
        <v>130.6</v>
      </c>
      <c r="J505" s="153">
        <f t="shared" si="1352"/>
        <v>130.6</v>
      </c>
      <c r="K505" s="153">
        <f t="shared" ref="K505" si="1355">K506</f>
        <v>0</v>
      </c>
      <c r="L505" s="183">
        <f t="shared" ref="L505" si="1356">L506</f>
        <v>130.6</v>
      </c>
    </row>
    <row r="506" spans="1:12" ht="31.5" outlineLevel="7" x14ac:dyDescent="0.2">
      <c r="A506" s="179" t="s">
        <v>9</v>
      </c>
      <c r="B506" s="179" t="s">
        <v>7</v>
      </c>
      <c r="C506" s="294" t="s">
        <v>8</v>
      </c>
      <c r="D506" s="108">
        <f>25+105.6</f>
        <v>130.6</v>
      </c>
      <c r="E506" s="108"/>
      <c r="F506" s="3">
        <f>SUM(D506:E506)</f>
        <v>130.6</v>
      </c>
      <c r="G506" s="108">
        <f t="shared" ref="G506:J506" si="1357">25+105.6</f>
        <v>130.6</v>
      </c>
      <c r="H506" s="108"/>
      <c r="I506" s="3">
        <f>SUM(G506:H506)</f>
        <v>130.6</v>
      </c>
      <c r="J506" s="108">
        <f t="shared" si="1357"/>
        <v>130.6</v>
      </c>
      <c r="K506" s="108"/>
      <c r="L506" s="3">
        <f>SUM(J506:K506)</f>
        <v>130.6</v>
      </c>
    </row>
    <row r="507" spans="1:12" ht="31.5" outlineLevel="3" x14ac:dyDescent="0.2">
      <c r="A507" s="178" t="s">
        <v>11</v>
      </c>
      <c r="B507" s="178"/>
      <c r="C507" s="2" t="s">
        <v>12</v>
      </c>
      <c r="D507" s="153">
        <f>D508+D514+D516+D510+D518+D520+D512</f>
        <v>199437.5</v>
      </c>
      <c r="E507" s="153">
        <f t="shared" ref="E507:F507" si="1358">E508+E514+E516+E510+E518+E520+E512</f>
        <v>-192981.12766999999</v>
      </c>
      <c r="F507" s="183">
        <f t="shared" si="1358"/>
        <v>6456.3723300000056</v>
      </c>
      <c r="G507" s="153">
        <f t="shared" ref="G507:J507" si="1359">G508+G514+G516+G510+G518+G520+G512</f>
        <v>65020</v>
      </c>
      <c r="H507" s="153">
        <f t="shared" ref="H507" si="1360">H508+H514+H516+H510+H518+H520+H512</f>
        <v>610</v>
      </c>
      <c r="I507" s="183">
        <f t="shared" ref="I507" si="1361">I508+I514+I516+I510+I518+I520+I512</f>
        <v>65630</v>
      </c>
      <c r="J507" s="153">
        <f t="shared" si="1359"/>
        <v>131721.20000000001</v>
      </c>
      <c r="K507" s="153">
        <f t="shared" ref="K507" si="1362">K508+K514+K516+K510+K518+K520+K512</f>
        <v>-1357.1159499999994</v>
      </c>
      <c r="L507" s="183">
        <f t="shared" ref="L507" si="1363">L508+L514+L516+L510+L518+L520+L512</f>
        <v>130364.08405</v>
      </c>
    </row>
    <row r="508" spans="1:12" ht="31.5" customHeight="1" outlineLevel="4" x14ac:dyDescent="0.2">
      <c r="A508" s="178" t="s">
        <v>13</v>
      </c>
      <c r="B508" s="178"/>
      <c r="C508" s="2" t="s">
        <v>14</v>
      </c>
      <c r="D508" s="153">
        <f t="shared" ref="D508:L508" si="1364">D509</f>
        <v>1095</v>
      </c>
      <c r="E508" s="153">
        <f t="shared" si="1364"/>
        <v>0</v>
      </c>
      <c r="F508" s="183">
        <f t="shared" si="1364"/>
        <v>1095</v>
      </c>
      <c r="G508" s="153">
        <f t="shared" si="1364"/>
        <v>1095</v>
      </c>
      <c r="H508" s="153">
        <f t="shared" si="1364"/>
        <v>0</v>
      </c>
      <c r="I508" s="183">
        <f t="shared" si="1364"/>
        <v>1095</v>
      </c>
      <c r="J508" s="153">
        <f t="shared" si="1364"/>
        <v>1095</v>
      </c>
      <c r="K508" s="153">
        <f t="shared" si="1364"/>
        <v>0</v>
      </c>
      <c r="L508" s="183">
        <f t="shared" si="1364"/>
        <v>1095</v>
      </c>
    </row>
    <row r="509" spans="1:12" ht="31.5" outlineLevel="5" x14ac:dyDescent="0.2">
      <c r="A509" s="179" t="s">
        <v>13</v>
      </c>
      <c r="B509" s="179" t="s">
        <v>7</v>
      </c>
      <c r="C509" s="294" t="s">
        <v>8</v>
      </c>
      <c r="D509" s="150">
        <v>1095</v>
      </c>
      <c r="E509" s="108"/>
      <c r="F509" s="3">
        <f>SUM(D509:E509)</f>
        <v>1095</v>
      </c>
      <c r="G509" s="150">
        <v>1095</v>
      </c>
      <c r="H509" s="108"/>
      <c r="I509" s="3">
        <f>SUM(G509:H509)</f>
        <v>1095</v>
      </c>
      <c r="J509" s="150">
        <v>1095</v>
      </c>
      <c r="K509" s="108"/>
      <c r="L509" s="3">
        <f>SUM(J509:K509)</f>
        <v>1095</v>
      </c>
    </row>
    <row r="510" spans="1:12" outlineLevel="7" x14ac:dyDescent="0.2">
      <c r="A510" s="178" t="s">
        <v>35</v>
      </c>
      <c r="B510" s="178"/>
      <c r="C510" s="2" t="s">
        <v>393</v>
      </c>
      <c r="D510" s="153">
        <f>D511</f>
        <v>5000</v>
      </c>
      <c r="E510" s="153">
        <f t="shared" ref="E510:F510" si="1365">E511</f>
        <v>0</v>
      </c>
      <c r="F510" s="183">
        <f t="shared" si="1365"/>
        <v>5000</v>
      </c>
      <c r="G510" s="153">
        <f t="shared" ref="G510:J510" si="1366">G511</f>
        <v>1000</v>
      </c>
      <c r="H510" s="153">
        <f t="shared" ref="H510" si="1367">H511</f>
        <v>0</v>
      </c>
      <c r="I510" s="183">
        <f t="shared" ref="I510" si="1368">I511</f>
        <v>1000</v>
      </c>
      <c r="J510" s="153">
        <f t="shared" si="1366"/>
        <v>1000</v>
      </c>
      <c r="K510" s="153">
        <f t="shared" ref="K510" si="1369">K511</f>
        <v>0</v>
      </c>
      <c r="L510" s="183">
        <f t="shared" ref="L510" si="1370">L511</f>
        <v>1000</v>
      </c>
    </row>
    <row r="511" spans="1:12" outlineLevel="7" x14ac:dyDescent="0.2">
      <c r="A511" s="179" t="s">
        <v>35</v>
      </c>
      <c r="B511" s="179" t="s">
        <v>15</v>
      </c>
      <c r="C511" s="294" t="s">
        <v>16</v>
      </c>
      <c r="D511" s="150">
        <v>5000</v>
      </c>
      <c r="E511" s="108"/>
      <c r="F511" s="3">
        <f>SUM(D511:E511)</f>
        <v>5000</v>
      </c>
      <c r="G511" s="150">
        <v>1000</v>
      </c>
      <c r="H511" s="108"/>
      <c r="I511" s="3">
        <f>SUM(G511:H511)</f>
        <v>1000</v>
      </c>
      <c r="J511" s="150">
        <v>1000</v>
      </c>
      <c r="K511" s="108"/>
      <c r="L511" s="3">
        <f>SUM(J511:K511)</f>
        <v>1000</v>
      </c>
    </row>
    <row r="512" spans="1:12" outlineLevel="7" x14ac:dyDescent="0.2">
      <c r="A512" s="198" t="s">
        <v>622</v>
      </c>
      <c r="B512" s="198"/>
      <c r="C512" s="177" t="s">
        <v>525</v>
      </c>
      <c r="D512" s="153"/>
      <c r="E512" s="153"/>
      <c r="F512" s="183"/>
      <c r="G512" s="153">
        <f t="shared" ref="G512:I512" si="1371">G513</f>
        <v>12000</v>
      </c>
      <c r="H512" s="153">
        <f t="shared" si="1371"/>
        <v>0</v>
      </c>
      <c r="I512" s="183">
        <f t="shared" si="1371"/>
        <v>12000</v>
      </c>
      <c r="J512" s="153"/>
      <c r="K512" s="153"/>
      <c r="L512" s="183"/>
    </row>
    <row r="513" spans="1:12" outlineLevel="7" x14ac:dyDescent="0.2">
      <c r="A513" s="175" t="s">
        <v>622</v>
      </c>
      <c r="B513" s="175" t="s">
        <v>15</v>
      </c>
      <c r="C513" s="296" t="s">
        <v>16</v>
      </c>
      <c r="D513" s="108"/>
      <c r="E513" s="108"/>
      <c r="F513" s="3"/>
      <c r="G513" s="108">
        <v>12000</v>
      </c>
      <c r="H513" s="108"/>
      <c r="I513" s="3">
        <f>SUM(G513:H513)</f>
        <v>12000</v>
      </c>
      <c r="J513" s="108"/>
      <c r="K513" s="108"/>
      <c r="L513" s="3"/>
    </row>
    <row r="514" spans="1:12" ht="47.25" hidden="1" outlineLevel="7" x14ac:dyDescent="0.2">
      <c r="A514" s="178" t="s">
        <v>349</v>
      </c>
      <c r="B514" s="178"/>
      <c r="C514" s="2" t="s">
        <v>502</v>
      </c>
      <c r="D514" s="153"/>
      <c r="E514" s="153"/>
      <c r="F514" s="183"/>
      <c r="G514" s="153"/>
      <c r="H514" s="153"/>
      <c r="I514" s="183"/>
      <c r="J514" s="153">
        <f>J515</f>
        <v>25698.5</v>
      </c>
      <c r="K514" s="153">
        <f t="shared" ref="K514:L514" si="1372">K515</f>
        <v>-25698.5</v>
      </c>
      <c r="L514" s="183">
        <f t="shared" si="1372"/>
        <v>0</v>
      </c>
    </row>
    <row r="515" spans="1:12" hidden="1" outlineLevel="7" x14ac:dyDescent="0.2">
      <c r="A515" s="179" t="s">
        <v>349</v>
      </c>
      <c r="B515" s="179" t="s">
        <v>15</v>
      </c>
      <c r="C515" s="294" t="s">
        <v>16</v>
      </c>
      <c r="D515" s="150"/>
      <c r="E515" s="108"/>
      <c r="F515" s="3">
        <f>SUM(D515:E515)</f>
        <v>0</v>
      </c>
      <c r="G515" s="108"/>
      <c r="H515" s="108"/>
      <c r="I515" s="3">
        <f>SUM(G515:H515)</f>
        <v>0</v>
      </c>
      <c r="J515" s="145">
        <f>50446-18800-17.8-225.1-1241.9+37.3-4500</f>
        <v>25698.5</v>
      </c>
      <c r="K515" s="172">
        <v>-25698.5</v>
      </c>
      <c r="L515" s="3">
        <f>SUM(J515:K515)</f>
        <v>0</v>
      </c>
    </row>
    <row r="516" spans="1:12" ht="18" customHeight="1" outlineLevel="5" collapsed="1" x14ac:dyDescent="0.2">
      <c r="A516" s="178" t="s">
        <v>350</v>
      </c>
      <c r="B516" s="178"/>
      <c r="C516" s="2" t="s">
        <v>351</v>
      </c>
      <c r="D516" s="153"/>
      <c r="E516" s="153"/>
      <c r="F516" s="183"/>
      <c r="G516" s="153">
        <f>G517</f>
        <v>50925</v>
      </c>
      <c r="H516" s="153">
        <f t="shared" ref="H516:I516" si="1373">H517</f>
        <v>610</v>
      </c>
      <c r="I516" s="183">
        <f t="shared" si="1373"/>
        <v>51535</v>
      </c>
      <c r="J516" s="143">
        <f>J517</f>
        <v>103927.7</v>
      </c>
      <c r="K516" s="143">
        <f t="shared" ref="K516:L516" si="1374">K517</f>
        <v>24341.384050000001</v>
      </c>
      <c r="L516" s="180">
        <f t="shared" si="1374"/>
        <v>128269.08405</v>
      </c>
    </row>
    <row r="517" spans="1:12" outlineLevel="7" x14ac:dyDescent="0.2">
      <c r="A517" s="179" t="s">
        <v>350</v>
      </c>
      <c r="B517" s="179" t="s">
        <v>15</v>
      </c>
      <c r="C517" s="294" t="s">
        <v>16</v>
      </c>
      <c r="D517" s="150"/>
      <c r="E517" s="108"/>
      <c r="F517" s="3"/>
      <c r="G517" s="108">
        <v>50925</v>
      </c>
      <c r="H517" s="172">
        <v>610</v>
      </c>
      <c r="I517" s="3">
        <f>SUM(G517:H517)</f>
        <v>51535</v>
      </c>
      <c r="J517" s="108">
        <v>103927.7</v>
      </c>
      <c r="K517" s="172">
        <f>25698.5-1357.11595</f>
        <v>24341.384050000001</v>
      </c>
      <c r="L517" s="3">
        <f>SUM(J517:K517)</f>
        <v>128269.08405</v>
      </c>
    </row>
    <row r="518" spans="1:12" ht="36.75" customHeight="1" outlineLevel="5" x14ac:dyDescent="0.2">
      <c r="A518" s="198" t="s">
        <v>391</v>
      </c>
      <c r="B518" s="198"/>
      <c r="C518" s="177" t="s">
        <v>884</v>
      </c>
      <c r="D518" s="143">
        <f>D519</f>
        <v>48342.5</v>
      </c>
      <c r="E518" s="143">
        <f t="shared" ref="E518" si="1375">E519</f>
        <v>-48247.71946</v>
      </c>
      <c r="F518" s="180">
        <f t="shared" ref="F518" si="1376">F519</f>
        <v>94.780539999999746</v>
      </c>
      <c r="G518" s="143"/>
      <c r="H518" s="143">
        <f t="shared" ref="H518" si="1377">H519</f>
        <v>0</v>
      </c>
      <c r="I518" s="180"/>
      <c r="J518" s="143"/>
      <c r="K518" s="143">
        <f t="shared" ref="K518" si="1378">K519</f>
        <v>0</v>
      </c>
      <c r="L518" s="180"/>
    </row>
    <row r="519" spans="1:12" outlineLevel="7" x14ac:dyDescent="0.2">
      <c r="A519" s="175" t="s">
        <v>391</v>
      </c>
      <c r="B519" s="175" t="s">
        <v>15</v>
      </c>
      <c r="C519" s="296" t="s">
        <v>16</v>
      </c>
      <c r="D519" s="108">
        <v>48342.5</v>
      </c>
      <c r="E519" s="171">
        <f>-4256.875-3708.17622-1113.54904-21409.2025-7500-3250-7010+0.0833</f>
        <v>-48247.71946</v>
      </c>
      <c r="F519" s="307">
        <f>SUM(D519:E519)</f>
        <v>94.780539999999746</v>
      </c>
      <c r="G519" s="108"/>
      <c r="H519" s="108"/>
      <c r="I519" s="3"/>
      <c r="J519" s="108"/>
      <c r="K519" s="108"/>
      <c r="L519" s="3"/>
    </row>
    <row r="520" spans="1:12" ht="34.5" customHeight="1" outlineLevel="5" x14ac:dyDescent="0.2">
      <c r="A520" s="198" t="s">
        <v>391</v>
      </c>
      <c r="B520" s="198"/>
      <c r="C520" s="177" t="s">
        <v>883</v>
      </c>
      <c r="D520" s="143">
        <f>D521</f>
        <v>145000</v>
      </c>
      <c r="E520" s="143">
        <f t="shared" ref="E520" si="1379">E521</f>
        <v>-144733.40820999999</v>
      </c>
      <c r="F520" s="180">
        <f t="shared" ref="F520" si="1380">F521</f>
        <v>266.59179000000586</v>
      </c>
      <c r="G520" s="143"/>
      <c r="H520" s="143">
        <f t="shared" ref="H520" si="1381">H521</f>
        <v>0</v>
      </c>
      <c r="I520" s="180"/>
      <c r="J520" s="143"/>
      <c r="K520" s="143">
        <f t="shared" ref="K520" si="1382">K521</f>
        <v>0</v>
      </c>
      <c r="L520" s="180"/>
    </row>
    <row r="521" spans="1:12" outlineLevel="7" x14ac:dyDescent="0.2">
      <c r="A521" s="175" t="s">
        <v>391</v>
      </c>
      <c r="B521" s="175" t="s">
        <v>15</v>
      </c>
      <c r="C521" s="296" t="s">
        <v>16</v>
      </c>
      <c r="D521" s="108">
        <v>145000</v>
      </c>
      <c r="E521" s="171">
        <f>-12770.62498-11124.52864-3340.64709-64227.6075-22500-9750-21020</f>
        <v>-144733.40820999999</v>
      </c>
      <c r="F521" s="307">
        <f>SUM(D521:E521)</f>
        <v>266.59179000000586</v>
      </c>
      <c r="G521" s="108"/>
      <c r="H521" s="108"/>
      <c r="I521" s="3"/>
      <c r="J521" s="108"/>
      <c r="K521" s="108"/>
      <c r="L521" s="3"/>
    </row>
    <row r="522" spans="1:12" outlineLevel="7" x14ac:dyDescent="0.2">
      <c r="A522" s="309"/>
      <c r="B522" s="309"/>
      <c r="C522" s="300" t="s">
        <v>638</v>
      </c>
      <c r="D522" s="160">
        <f>D507+D494</f>
        <v>224681.7</v>
      </c>
      <c r="E522" s="160">
        <f t="shared" ref="E522:F522" si="1383">E507+E494</f>
        <v>-192981.12766999999</v>
      </c>
      <c r="F522" s="10">
        <f t="shared" si="1383"/>
        <v>31700.572330000003</v>
      </c>
      <c r="G522" s="160">
        <f>G507+G494</f>
        <v>90264.2</v>
      </c>
      <c r="H522" s="160">
        <f t="shared" ref="H522:I522" si="1384">H507+H494</f>
        <v>610</v>
      </c>
      <c r="I522" s="10">
        <f t="shared" si="1384"/>
        <v>90874.2</v>
      </c>
      <c r="J522" s="160">
        <f>J507+J494</f>
        <v>156965.40000000002</v>
      </c>
      <c r="K522" s="160">
        <f t="shared" ref="K522:L522" si="1385">K507+K494</f>
        <v>-1357.1159499999994</v>
      </c>
      <c r="L522" s="10">
        <f t="shared" si="1385"/>
        <v>155608.28405000002</v>
      </c>
    </row>
    <row r="523" spans="1:12" outlineLevel="5" x14ac:dyDescent="0.2">
      <c r="A523" s="211" t="s">
        <v>357</v>
      </c>
      <c r="B523" s="211"/>
      <c r="C523" s="211"/>
      <c r="D523" s="160">
        <f>D522+D492</f>
        <v>4342851.5000000009</v>
      </c>
      <c r="E523" s="160">
        <f t="shared" ref="E523:F523" si="1386">E522+E492</f>
        <v>0</v>
      </c>
      <c r="F523" s="10">
        <f t="shared" si="1386"/>
        <v>4342851.5</v>
      </c>
      <c r="G523" s="160">
        <f>G522+G492</f>
        <v>3902180.1000000006</v>
      </c>
      <c r="H523" s="160">
        <f t="shared" ref="H523" si="1387">H522+H492</f>
        <v>-9.0949470177292824E-13</v>
      </c>
      <c r="I523" s="10">
        <f t="shared" ref="I523" si="1388">I522+I492</f>
        <v>3902180.1000000006</v>
      </c>
      <c r="J523" s="160">
        <f>J522+J492</f>
        <v>3959231.8000000003</v>
      </c>
      <c r="K523" s="160">
        <f t="shared" ref="K523" si="1389">K522+K492</f>
        <v>0</v>
      </c>
      <c r="L523" s="10">
        <f t="shared" ref="L523" si="1390">L522+L492</f>
        <v>3959231.8</v>
      </c>
    </row>
    <row r="524" spans="1:12" hidden="1" outlineLevel="7" x14ac:dyDescent="0.2">
      <c r="D524" s="164"/>
      <c r="E524" s="164"/>
      <c r="F524" s="308"/>
      <c r="G524" s="164"/>
      <c r="H524" s="164"/>
      <c r="I524" s="308"/>
      <c r="J524" s="164"/>
    </row>
    <row r="525" spans="1:12" hidden="1" outlineLevel="5" x14ac:dyDescent="0.2">
      <c r="D525" s="164">
        <v>4340851.5000000009</v>
      </c>
      <c r="E525" s="164"/>
      <c r="F525" s="308"/>
      <c r="G525" s="164">
        <v>3902180.1000000006</v>
      </c>
      <c r="H525" s="164"/>
      <c r="I525" s="308"/>
      <c r="J525" s="164">
        <v>3959231.8</v>
      </c>
    </row>
    <row r="526" spans="1:12" hidden="1" outlineLevel="7" x14ac:dyDescent="0.2"/>
    <row r="527" spans="1:12" hidden="1" outlineLevel="5" x14ac:dyDescent="0.2">
      <c r="D527" s="164">
        <f>D523-D525</f>
        <v>2000</v>
      </c>
      <c r="E527" s="164"/>
      <c r="F527" s="308"/>
      <c r="G527" s="164">
        <f t="shared" ref="G527:J527" si="1391">G523-G525</f>
        <v>0</v>
      </c>
      <c r="H527" s="164"/>
      <c r="I527" s="308"/>
      <c r="J527" s="164">
        <f t="shared" si="1391"/>
        <v>0</v>
      </c>
    </row>
    <row r="528" spans="1:12" hidden="1" outlineLevel="7" x14ac:dyDescent="0.2"/>
    <row r="529" outlineLevel="7" x14ac:dyDescent="0.2"/>
    <row r="530" outlineLevel="5" x14ac:dyDescent="0.2"/>
    <row r="531" outlineLevel="7" x14ac:dyDescent="0.2"/>
    <row r="532" outlineLevel="7" x14ac:dyDescent="0.2"/>
    <row r="533" outlineLevel="5" x14ac:dyDescent="0.2"/>
    <row r="534" outlineLevel="7" x14ac:dyDescent="0.2"/>
    <row r="535" outlineLevel="7" x14ac:dyDescent="0.2"/>
    <row r="536" outlineLevel="7" x14ac:dyDescent="0.2"/>
    <row r="537" outlineLevel="5" x14ac:dyDescent="0.2"/>
    <row r="538" outlineLevel="7" x14ac:dyDescent="0.2"/>
    <row r="539" outlineLevel="5" x14ac:dyDescent="0.2"/>
    <row r="540" outlineLevel="7" x14ac:dyDescent="0.2"/>
    <row r="541" outlineLevel="4" x14ac:dyDescent="0.2"/>
    <row r="542" outlineLevel="5" x14ac:dyDescent="0.2"/>
    <row r="543" outlineLevel="7" x14ac:dyDescent="0.2"/>
    <row r="544" outlineLevel="7" x14ac:dyDescent="0.2"/>
    <row r="545" outlineLevel="7" x14ac:dyDescent="0.2"/>
    <row r="546" outlineLevel="5" x14ac:dyDescent="0.2"/>
    <row r="547" outlineLevel="7" x14ac:dyDescent="0.2"/>
    <row r="548" outlineLevel="4" x14ac:dyDescent="0.2"/>
    <row r="549" outlineLevel="5" x14ac:dyDescent="0.2"/>
    <row r="550" outlineLevel="7" x14ac:dyDescent="0.2"/>
    <row r="551" outlineLevel="7" x14ac:dyDescent="0.2"/>
    <row r="552" outlineLevel="7" x14ac:dyDescent="0.2"/>
    <row r="553" outlineLevel="5" x14ac:dyDescent="0.2"/>
    <row r="554" outlineLevel="7" x14ac:dyDescent="0.2"/>
    <row r="555" outlineLevel="5" x14ac:dyDescent="0.2"/>
    <row r="556" outlineLevel="7" x14ac:dyDescent="0.2"/>
    <row r="557" outlineLevel="5" x14ac:dyDescent="0.2"/>
    <row r="558" outlineLevel="7" x14ac:dyDescent="0.2"/>
    <row r="559" outlineLevel="5" x14ac:dyDescent="0.2"/>
    <row r="560" outlineLevel="7" x14ac:dyDescent="0.2"/>
    <row r="561" outlineLevel="7" x14ac:dyDescent="0.2"/>
    <row r="562" outlineLevel="7" x14ac:dyDescent="0.2"/>
    <row r="563" outlineLevel="2" x14ac:dyDescent="0.2"/>
    <row r="564" outlineLevel="3" x14ac:dyDescent="0.2"/>
    <row r="565" outlineLevel="7" x14ac:dyDescent="0.2"/>
    <row r="566" ht="18" customHeight="1" outlineLevel="3" x14ac:dyDescent="0.2"/>
    <row r="567" outlineLevel="7" x14ac:dyDescent="0.2"/>
    <row r="568" outlineLevel="3" x14ac:dyDescent="0.2"/>
    <row r="569" outlineLevel="7" x14ac:dyDescent="0.2"/>
    <row r="570" outlineLevel="7" x14ac:dyDescent="0.2"/>
    <row r="571" outlineLevel="3" x14ac:dyDescent="0.2"/>
    <row r="572" outlineLevel="7" x14ac:dyDescent="0.2"/>
    <row r="573" outlineLevel="7" x14ac:dyDescent="0.2"/>
    <row r="574" outlineLevel="3" x14ac:dyDescent="0.2"/>
    <row r="575" outlineLevel="7" x14ac:dyDescent="0.2"/>
    <row r="576" outlineLevel="2" x14ac:dyDescent="0.2"/>
    <row r="577" outlineLevel="3" x14ac:dyDescent="0.2"/>
    <row r="578" outlineLevel="7" x14ac:dyDescent="0.2"/>
    <row r="579" outlineLevel="7" x14ac:dyDescent="0.2"/>
    <row r="580" outlineLevel="7" x14ac:dyDescent="0.2"/>
    <row r="581" outlineLevel="3" x14ac:dyDescent="0.2"/>
    <row r="582" outlineLevel="7" x14ac:dyDescent="0.2"/>
    <row r="583" outlineLevel="3" x14ac:dyDescent="0.2"/>
    <row r="584" outlineLevel="7" x14ac:dyDescent="0.2"/>
    <row r="585" ht="31.5" customHeight="1" outlineLevel="7" x14ac:dyDescent="0.2"/>
    <row r="586" ht="16.5" customHeight="1" outlineLevel="7" x14ac:dyDescent="0.2"/>
    <row r="587" ht="32.25" customHeight="1" outlineLevel="7" x14ac:dyDescent="0.2"/>
    <row r="588" ht="16.5" customHeight="1" outlineLevel="7" x14ac:dyDescent="0.2"/>
    <row r="589" ht="16.5" customHeight="1" outlineLevel="7" x14ac:dyDescent="0.2"/>
    <row r="590" ht="34.5" customHeight="1" outlineLevel="7" x14ac:dyDescent="0.2"/>
    <row r="591" ht="16.5" customHeight="1" outlineLevel="7" x14ac:dyDescent="0.2"/>
    <row r="592" ht="19.5" customHeight="1" outlineLevel="7" x14ac:dyDescent="0.2"/>
    <row r="593" ht="16.5" customHeight="1" outlineLevel="7" x14ac:dyDescent="0.2"/>
    <row r="595" ht="29.25" customHeight="1" x14ac:dyDescent="0.2"/>
  </sheetData>
  <autoFilter ref="A10:J523"/>
  <mergeCells count="3">
    <mergeCell ref="A7:J7"/>
    <mergeCell ref="A523:C523"/>
    <mergeCell ref="A6:L6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O990"/>
  <sheetViews>
    <sheetView showGridLines="0" zoomScaleNormal="100" workbookViewId="0">
      <pane ySplit="11" topLeftCell="A968" activePane="bottomLeft" state="frozen"/>
      <selection activeCell="A94" sqref="A94"/>
      <selection pane="bottomLeft" activeCell="D990" sqref="D990"/>
    </sheetView>
  </sheetViews>
  <sheetFormatPr defaultColWidth="9.140625" defaultRowHeight="12.75" outlineLevelRow="7" x14ac:dyDescent="0.2"/>
  <cols>
    <col min="1" max="1" width="15.85546875" style="274" customWidth="1"/>
    <col min="2" max="2" width="13.140625" style="274" customWidth="1"/>
    <col min="3" max="3" width="14.85546875" style="274" customWidth="1"/>
    <col min="4" max="4" width="10.28515625" style="274" customWidth="1"/>
    <col min="5" max="5" width="120.28515625" style="250" customWidth="1"/>
    <col min="6" max="7" width="17.85546875" style="136" hidden="1" customWidth="1"/>
    <col min="8" max="8" width="17.85546875" style="189" customWidth="1"/>
    <col min="9" max="10" width="18.140625" style="136" hidden="1" customWidth="1"/>
    <col min="11" max="11" width="18.140625" style="189" customWidth="1"/>
    <col min="12" max="12" width="17.28515625" style="136" hidden="1" customWidth="1"/>
    <col min="13" max="13" width="19" style="136" hidden="1" customWidth="1"/>
    <col min="14" max="14" width="17.140625" style="189" customWidth="1"/>
    <col min="15" max="16384" width="9.140625" style="136"/>
  </cols>
  <sheetData>
    <row r="1" spans="1:14" ht="15.75" x14ac:dyDescent="0.2">
      <c r="C1" s="236"/>
      <c r="F1" s="135"/>
      <c r="G1" s="6"/>
      <c r="H1" s="6"/>
      <c r="I1" s="189"/>
      <c r="J1" s="189"/>
      <c r="K1" s="6" t="s">
        <v>774</v>
      </c>
    </row>
    <row r="2" spans="1:14" ht="15.75" x14ac:dyDescent="0.2">
      <c r="F2" s="137"/>
      <c r="G2" s="166"/>
      <c r="H2" s="132"/>
      <c r="K2" s="132" t="s">
        <v>772</v>
      </c>
    </row>
    <row r="3" spans="1:14" ht="15.75" x14ac:dyDescent="0.2">
      <c r="F3" s="91"/>
      <c r="G3" s="91"/>
      <c r="H3" s="1"/>
      <c r="K3" s="1" t="s">
        <v>773</v>
      </c>
    </row>
    <row r="4" spans="1:14" s="138" customFormat="1" ht="15.75" x14ac:dyDescent="0.25">
      <c r="A4" s="236"/>
      <c r="B4" s="236"/>
      <c r="C4" s="236"/>
      <c r="D4" s="236"/>
      <c r="E4" s="251"/>
      <c r="F4" s="91"/>
      <c r="G4" s="91"/>
      <c r="H4" s="1"/>
      <c r="K4" s="1" t="s">
        <v>656</v>
      </c>
      <c r="N4" s="238"/>
    </row>
    <row r="5" spans="1:14" s="138" customFormat="1" ht="15.75" x14ac:dyDescent="0.25">
      <c r="A5" s="236"/>
      <c r="B5" s="236"/>
      <c r="C5" s="236"/>
      <c r="D5" s="236"/>
      <c r="E5" s="251"/>
      <c r="F5" s="91"/>
      <c r="G5" s="91"/>
      <c r="H5" s="1"/>
      <c r="K5" s="238"/>
      <c r="N5" s="238"/>
    </row>
    <row r="6" spans="1:14" s="138" customFormat="1" ht="15.75" customHeight="1" x14ac:dyDescent="0.2">
      <c r="A6" s="215" t="s">
        <v>549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</row>
    <row r="7" spans="1:14" s="138" customFormat="1" ht="15.75" x14ac:dyDescent="0.2">
      <c r="A7" s="215"/>
      <c r="B7" s="215"/>
      <c r="C7" s="215"/>
      <c r="D7" s="215"/>
      <c r="E7" s="215"/>
      <c r="F7" s="215"/>
      <c r="G7" s="167"/>
      <c r="H7" s="237"/>
      <c r="K7" s="238"/>
      <c r="N7" s="238"/>
    </row>
    <row r="8" spans="1:14" s="138" customFormat="1" ht="15.75" x14ac:dyDescent="0.25">
      <c r="A8" s="217"/>
      <c r="B8" s="217"/>
      <c r="C8" s="217"/>
      <c r="D8" s="217"/>
      <c r="E8" s="251"/>
      <c r="G8" s="181"/>
      <c r="H8" s="238"/>
      <c r="I8" s="139"/>
      <c r="J8" s="139"/>
      <c r="K8" s="247"/>
      <c r="L8" s="91"/>
      <c r="N8" s="1" t="s">
        <v>625</v>
      </c>
    </row>
    <row r="9" spans="1:14" s="138" customFormat="1" ht="31.5" customHeight="1" x14ac:dyDescent="0.2">
      <c r="A9" s="285" t="s">
        <v>394</v>
      </c>
      <c r="B9" s="218" t="s">
        <v>395</v>
      </c>
      <c r="C9" s="218"/>
      <c r="D9" s="218"/>
      <c r="E9" s="252" t="s">
        <v>352</v>
      </c>
      <c r="F9" s="219" t="s">
        <v>872</v>
      </c>
      <c r="G9" s="219" t="s">
        <v>858</v>
      </c>
      <c r="H9" s="221" t="s">
        <v>859</v>
      </c>
      <c r="I9" s="219" t="s">
        <v>873</v>
      </c>
      <c r="J9" s="219" t="s">
        <v>858</v>
      </c>
      <c r="K9" s="221" t="s">
        <v>861</v>
      </c>
      <c r="L9" s="219" t="s">
        <v>874</v>
      </c>
      <c r="M9" s="213" t="s">
        <v>858</v>
      </c>
      <c r="N9" s="214" t="s">
        <v>863</v>
      </c>
    </row>
    <row r="10" spans="1:14" s="140" customFormat="1" ht="47.25" customHeight="1" x14ac:dyDescent="0.2">
      <c r="A10" s="285"/>
      <c r="B10" s="287" t="s">
        <v>396</v>
      </c>
      <c r="C10" s="275" t="s">
        <v>384</v>
      </c>
      <c r="D10" s="275" t="s">
        <v>385</v>
      </c>
      <c r="E10" s="252"/>
      <c r="F10" s="220"/>
      <c r="G10" s="220"/>
      <c r="H10" s="222"/>
      <c r="I10" s="220"/>
      <c r="J10" s="220"/>
      <c r="K10" s="222"/>
      <c r="L10" s="220"/>
      <c r="M10" s="213"/>
      <c r="N10" s="214"/>
    </row>
    <row r="11" spans="1:14" s="140" customFormat="1" ht="14.25" x14ac:dyDescent="0.2">
      <c r="A11" s="239" t="s">
        <v>353</v>
      </c>
      <c r="B11" s="239" t="s">
        <v>354</v>
      </c>
      <c r="C11" s="239" t="s">
        <v>397</v>
      </c>
      <c r="D11" s="239" t="s">
        <v>355</v>
      </c>
      <c r="E11" s="253">
        <v>5</v>
      </c>
      <c r="F11" s="141" t="s">
        <v>356</v>
      </c>
      <c r="G11" s="141" t="s">
        <v>538</v>
      </c>
      <c r="H11" s="239" t="s">
        <v>356</v>
      </c>
      <c r="I11" s="141" t="s">
        <v>864</v>
      </c>
      <c r="J11" s="141" t="s">
        <v>865</v>
      </c>
      <c r="K11" s="239" t="s">
        <v>538</v>
      </c>
      <c r="L11" s="141" t="s">
        <v>866</v>
      </c>
      <c r="M11" s="168">
        <v>13</v>
      </c>
      <c r="N11" s="249">
        <v>8</v>
      </c>
    </row>
    <row r="12" spans="1:14" s="140" customFormat="1" ht="14.25" x14ac:dyDescent="0.2">
      <c r="A12" s="239"/>
      <c r="B12" s="239"/>
      <c r="C12" s="239"/>
      <c r="D12" s="239"/>
      <c r="E12" s="253"/>
      <c r="F12" s="141"/>
      <c r="G12" s="141"/>
      <c r="H12" s="239"/>
      <c r="I12" s="141"/>
      <c r="J12" s="141"/>
      <c r="K12" s="239"/>
      <c r="L12" s="141"/>
      <c r="N12" s="190"/>
    </row>
    <row r="13" spans="1:14" ht="15.75" x14ac:dyDescent="0.25">
      <c r="A13" s="198" t="s">
        <v>398</v>
      </c>
      <c r="B13" s="198"/>
      <c r="C13" s="198"/>
      <c r="D13" s="198"/>
      <c r="E13" s="254" t="s">
        <v>399</v>
      </c>
      <c r="F13" s="143">
        <f t="shared" ref="F13:H13" si="0">F14+F28</f>
        <v>10326.299999999999</v>
      </c>
      <c r="G13" s="143">
        <f t="shared" si="0"/>
        <v>0</v>
      </c>
      <c r="H13" s="180">
        <f t="shared" si="0"/>
        <v>10326.299999999999</v>
      </c>
      <c r="I13" s="143">
        <f t="shared" ref="I13:N13" si="1">I14+I28</f>
        <v>10326.299999999999</v>
      </c>
      <c r="J13" s="143">
        <f t="shared" si="1"/>
        <v>0</v>
      </c>
      <c r="K13" s="180">
        <f t="shared" si="1"/>
        <v>10326.299999999999</v>
      </c>
      <c r="L13" s="143">
        <f t="shared" si="1"/>
        <v>10326.299999999999</v>
      </c>
      <c r="M13" s="143">
        <f t="shared" si="1"/>
        <v>0</v>
      </c>
      <c r="N13" s="180">
        <f t="shared" si="1"/>
        <v>10326.299999999999</v>
      </c>
    </row>
    <row r="14" spans="1:14" ht="15.75" x14ac:dyDescent="0.25">
      <c r="A14" s="198" t="s">
        <v>398</v>
      </c>
      <c r="B14" s="198" t="s">
        <v>400</v>
      </c>
      <c r="C14" s="198"/>
      <c r="D14" s="198"/>
      <c r="E14" s="255" t="s">
        <v>401</v>
      </c>
      <c r="F14" s="143">
        <f t="shared" ref="F14:H14" si="2">F15+F24</f>
        <v>10256.299999999999</v>
      </c>
      <c r="G14" s="143">
        <f t="shared" si="2"/>
        <v>0</v>
      </c>
      <c r="H14" s="180">
        <f t="shared" si="2"/>
        <v>10256.299999999999</v>
      </c>
      <c r="I14" s="143">
        <f t="shared" ref="I14:N14" si="3">I15+I24</f>
        <v>10256.299999999999</v>
      </c>
      <c r="J14" s="143">
        <f t="shared" si="3"/>
        <v>0</v>
      </c>
      <c r="K14" s="180">
        <f t="shared" si="3"/>
        <v>10256.299999999999</v>
      </c>
      <c r="L14" s="143">
        <f t="shared" si="3"/>
        <v>10256.299999999999</v>
      </c>
      <c r="M14" s="143">
        <f t="shared" si="3"/>
        <v>0</v>
      </c>
      <c r="N14" s="180">
        <f t="shared" si="3"/>
        <v>10256.299999999999</v>
      </c>
    </row>
    <row r="15" spans="1:14" ht="31.5" outlineLevel="1" x14ac:dyDescent="0.25">
      <c r="A15" s="198" t="s">
        <v>398</v>
      </c>
      <c r="B15" s="198" t="s">
        <v>402</v>
      </c>
      <c r="C15" s="198"/>
      <c r="D15" s="198"/>
      <c r="E15" s="254" t="s">
        <v>403</v>
      </c>
      <c r="F15" s="143">
        <f t="shared" ref="F15:N15" si="4">F16</f>
        <v>10214.299999999999</v>
      </c>
      <c r="G15" s="143">
        <f t="shared" si="4"/>
        <v>0</v>
      </c>
      <c r="H15" s="180">
        <f t="shared" si="4"/>
        <v>10214.299999999999</v>
      </c>
      <c r="I15" s="143">
        <f t="shared" ref="I15:L15" si="5">I16</f>
        <v>10214.299999999999</v>
      </c>
      <c r="J15" s="143">
        <f t="shared" si="4"/>
        <v>0</v>
      </c>
      <c r="K15" s="180">
        <f t="shared" si="4"/>
        <v>10214.299999999999</v>
      </c>
      <c r="L15" s="143">
        <f t="shared" si="5"/>
        <v>10214.299999999999</v>
      </c>
      <c r="M15" s="143">
        <f t="shared" si="4"/>
        <v>0</v>
      </c>
      <c r="N15" s="180">
        <f t="shared" si="4"/>
        <v>10214.299999999999</v>
      </c>
    </row>
    <row r="16" spans="1:14" ht="15.75" outlineLevel="2" x14ac:dyDescent="0.25">
      <c r="A16" s="198" t="s">
        <v>398</v>
      </c>
      <c r="B16" s="198" t="s">
        <v>402</v>
      </c>
      <c r="C16" s="198" t="s">
        <v>0</v>
      </c>
      <c r="D16" s="198"/>
      <c r="E16" s="254" t="s">
        <v>1</v>
      </c>
      <c r="F16" s="143">
        <f t="shared" ref="F16:H16" si="6">F17+F19+F22</f>
        <v>10214.299999999999</v>
      </c>
      <c r="G16" s="143">
        <f t="shared" si="6"/>
        <v>0</v>
      </c>
      <c r="H16" s="180">
        <f t="shared" si="6"/>
        <v>10214.299999999999</v>
      </c>
      <c r="I16" s="143">
        <f t="shared" ref="I16:N16" si="7">I17+I19+I22</f>
        <v>10214.299999999999</v>
      </c>
      <c r="J16" s="143">
        <f t="shared" si="7"/>
        <v>0</v>
      </c>
      <c r="K16" s="180">
        <f t="shared" si="7"/>
        <v>10214.299999999999</v>
      </c>
      <c r="L16" s="143">
        <f t="shared" si="7"/>
        <v>10214.299999999999</v>
      </c>
      <c r="M16" s="143">
        <f t="shared" si="7"/>
        <v>0</v>
      </c>
      <c r="N16" s="180">
        <f t="shared" si="7"/>
        <v>10214.299999999999</v>
      </c>
    </row>
    <row r="17" spans="1:14" ht="15.75" outlineLevel="3" x14ac:dyDescent="0.25">
      <c r="A17" s="198" t="s">
        <v>398</v>
      </c>
      <c r="B17" s="198" t="s">
        <v>402</v>
      </c>
      <c r="C17" s="198" t="s">
        <v>2</v>
      </c>
      <c r="D17" s="198"/>
      <c r="E17" s="254" t="s">
        <v>3</v>
      </c>
      <c r="F17" s="143">
        <f t="shared" ref="F17:N17" si="8">F18</f>
        <v>2669.3</v>
      </c>
      <c r="G17" s="143">
        <f t="shared" si="8"/>
        <v>0</v>
      </c>
      <c r="H17" s="180">
        <f t="shared" si="8"/>
        <v>2669.3</v>
      </c>
      <c r="I17" s="143">
        <f t="shared" ref="I17:L17" si="9">I18</f>
        <v>2669.3</v>
      </c>
      <c r="J17" s="143">
        <f t="shared" si="8"/>
        <v>0</v>
      </c>
      <c r="K17" s="180">
        <f t="shared" si="8"/>
        <v>2669.3</v>
      </c>
      <c r="L17" s="143">
        <f t="shared" si="9"/>
        <v>2669.3</v>
      </c>
      <c r="M17" s="143">
        <f t="shared" si="8"/>
        <v>0</v>
      </c>
      <c r="N17" s="180">
        <f t="shared" si="8"/>
        <v>2669.3</v>
      </c>
    </row>
    <row r="18" spans="1:14" ht="31.5" outlineLevel="7" x14ac:dyDescent="0.25">
      <c r="A18" s="175" t="s">
        <v>398</v>
      </c>
      <c r="B18" s="175" t="s">
        <v>402</v>
      </c>
      <c r="C18" s="175" t="s">
        <v>2</v>
      </c>
      <c r="D18" s="175" t="s">
        <v>4</v>
      </c>
      <c r="E18" s="256" t="s">
        <v>5</v>
      </c>
      <c r="F18" s="108">
        <v>2669.3</v>
      </c>
      <c r="G18" s="108"/>
      <c r="H18" s="3">
        <f>SUM(F18:G18)</f>
        <v>2669.3</v>
      </c>
      <c r="I18" s="145">
        <v>2669.3</v>
      </c>
      <c r="J18" s="108"/>
      <c r="K18" s="3">
        <f>SUM(I18:J18)</f>
        <v>2669.3</v>
      </c>
      <c r="L18" s="145">
        <v>2669.3</v>
      </c>
      <c r="M18" s="108"/>
      <c r="N18" s="3">
        <f>SUM(L18:M18)</f>
        <v>2669.3</v>
      </c>
    </row>
    <row r="19" spans="1:14" ht="15.75" outlineLevel="3" x14ac:dyDescent="0.25">
      <c r="A19" s="198" t="s">
        <v>398</v>
      </c>
      <c r="B19" s="198" t="s">
        <v>402</v>
      </c>
      <c r="C19" s="198" t="s">
        <v>6</v>
      </c>
      <c r="D19" s="198"/>
      <c r="E19" s="254" t="s">
        <v>33</v>
      </c>
      <c r="F19" s="143">
        <f t="shared" ref="F19:H19" si="10">F20+F21</f>
        <v>7520</v>
      </c>
      <c r="G19" s="143">
        <f t="shared" si="10"/>
        <v>0</v>
      </c>
      <c r="H19" s="180">
        <f t="shared" si="10"/>
        <v>7520</v>
      </c>
      <c r="I19" s="143">
        <f t="shared" ref="I19:N19" si="11">I20+I21</f>
        <v>7520</v>
      </c>
      <c r="J19" s="143">
        <f t="shared" si="11"/>
        <v>0</v>
      </c>
      <c r="K19" s="180">
        <f t="shared" si="11"/>
        <v>7520</v>
      </c>
      <c r="L19" s="143">
        <f t="shared" si="11"/>
        <v>7520</v>
      </c>
      <c r="M19" s="143">
        <f t="shared" si="11"/>
        <v>0</v>
      </c>
      <c r="N19" s="180">
        <f t="shared" si="11"/>
        <v>7520</v>
      </c>
    </row>
    <row r="20" spans="1:14" ht="31.5" outlineLevel="7" x14ac:dyDescent="0.25">
      <c r="A20" s="175" t="s">
        <v>398</v>
      </c>
      <c r="B20" s="175" t="s">
        <v>402</v>
      </c>
      <c r="C20" s="175" t="s">
        <v>6</v>
      </c>
      <c r="D20" s="175" t="s">
        <v>4</v>
      </c>
      <c r="E20" s="256" t="s">
        <v>5</v>
      </c>
      <c r="F20" s="108">
        <v>6845.6</v>
      </c>
      <c r="G20" s="108"/>
      <c r="H20" s="3">
        <f t="shared" ref="H20:H21" si="12">SUM(F20:G20)</f>
        <v>6845.6</v>
      </c>
      <c r="I20" s="145">
        <v>6845.6</v>
      </c>
      <c r="J20" s="108"/>
      <c r="K20" s="3">
        <f t="shared" ref="K20:K21" si="13">SUM(I20:J20)</f>
        <v>6845.6</v>
      </c>
      <c r="L20" s="145">
        <v>6845.6</v>
      </c>
      <c r="M20" s="108"/>
      <c r="N20" s="3">
        <f t="shared" ref="N20:N21" si="14">SUM(L20:M20)</f>
        <v>6845.6</v>
      </c>
    </row>
    <row r="21" spans="1:14" ht="15.75" outlineLevel="7" x14ac:dyDescent="0.25">
      <c r="A21" s="175" t="s">
        <v>398</v>
      </c>
      <c r="B21" s="175" t="s">
        <v>402</v>
      </c>
      <c r="C21" s="175" t="s">
        <v>6</v>
      </c>
      <c r="D21" s="175" t="s">
        <v>7</v>
      </c>
      <c r="E21" s="256" t="s">
        <v>8</v>
      </c>
      <c r="F21" s="108">
        <v>674.4</v>
      </c>
      <c r="G21" s="108"/>
      <c r="H21" s="3">
        <f t="shared" si="12"/>
        <v>674.4</v>
      </c>
      <c r="I21" s="145">
        <v>674.4</v>
      </c>
      <c r="J21" s="108"/>
      <c r="K21" s="3">
        <f t="shared" si="13"/>
        <v>674.4</v>
      </c>
      <c r="L21" s="145">
        <v>674.4</v>
      </c>
      <c r="M21" s="108"/>
      <c r="N21" s="3">
        <f t="shared" si="14"/>
        <v>674.4</v>
      </c>
    </row>
    <row r="22" spans="1:14" ht="15.75" outlineLevel="3" x14ac:dyDescent="0.25">
      <c r="A22" s="198" t="s">
        <v>398</v>
      </c>
      <c r="B22" s="198" t="s">
        <v>402</v>
      </c>
      <c r="C22" s="198" t="s">
        <v>9</v>
      </c>
      <c r="D22" s="198"/>
      <c r="E22" s="254" t="s">
        <v>10</v>
      </c>
      <c r="F22" s="143">
        <f t="shared" ref="F22:N22" si="15">F23</f>
        <v>25</v>
      </c>
      <c r="G22" s="143">
        <f t="shared" si="15"/>
        <v>0</v>
      </c>
      <c r="H22" s="180">
        <f t="shared" si="15"/>
        <v>25</v>
      </c>
      <c r="I22" s="143">
        <f t="shared" ref="I22:L22" si="16">I23</f>
        <v>25</v>
      </c>
      <c r="J22" s="143">
        <f t="shared" si="15"/>
        <v>0</v>
      </c>
      <c r="K22" s="180">
        <f t="shared" si="15"/>
        <v>25</v>
      </c>
      <c r="L22" s="143">
        <f t="shared" si="16"/>
        <v>25</v>
      </c>
      <c r="M22" s="143">
        <f t="shared" si="15"/>
        <v>0</v>
      </c>
      <c r="N22" s="180">
        <f t="shared" si="15"/>
        <v>25</v>
      </c>
    </row>
    <row r="23" spans="1:14" ht="15.75" outlineLevel="7" x14ac:dyDescent="0.25">
      <c r="A23" s="175" t="s">
        <v>398</v>
      </c>
      <c r="B23" s="175" t="s">
        <v>402</v>
      </c>
      <c r="C23" s="175" t="s">
        <v>9</v>
      </c>
      <c r="D23" s="175" t="s">
        <v>7</v>
      </c>
      <c r="E23" s="256" t="s">
        <v>8</v>
      </c>
      <c r="F23" s="108">
        <v>25</v>
      </c>
      <c r="G23" s="108"/>
      <c r="H23" s="3">
        <f>SUM(F23:G23)</f>
        <v>25</v>
      </c>
      <c r="I23" s="145">
        <v>25</v>
      </c>
      <c r="J23" s="108"/>
      <c r="K23" s="3">
        <f>SUM(I23:J23)</f>
        <v>25</v>
      </c>
      <c r="L23" s="145">
        <v>25</v>
      </c>
      <c r="M23" s="108"/>
      <c r="N23" s="3">
        <f>SUM(L23:M23)</f>
        <v>25</v>
      </c>
    </row>
    <row r="24" spans="1:14" ht="15.75" outlineLevel="1" x14ac:dyDescent="0.25">
      <c r="A24" s="198" t="s">
        <v>398</v>
      </c>
      <c r="B24" s="198" t="s">
        <v>404</v>
      </c>
      <c r="C24" s="198"/>
      <c r="D24" s="198"/>
      <c r="E24" s="254" t="s">
        <v>405</v>
      </c>
      <c r="F24" s="143">
        <f t="shared" ref="F24:N26" si="17">F25</f>
        <v>42</v>
      </c>
      <c r="G24" s="143">
        <f t="shared" si="17"/>
        <v>0</v>
      </c>
      <c r="H24" s="180">
        <f t="shared" si="17"/>
        <v>42</v>
      </c>
      <c r="I24" s="143">
        <f t="shared" ref="I24:L26" si="18">I25</f>
        <v>42</v>
      </c>
      <c r="J24" s="143">
        <f t="shared" si="17"/>
        <v>0</v>
      </c>
      <c r="K24" s="180">
        <f t="shared" si="17"/>
        <v>42</v>
      </c>
      <c r="L24" s="143">
        <f t="shared" si="18"/>
        <v>42</v>
      </c>
      <c r="M24" s="143">
        <f t="shared" si="17"/>
        <v>0</v>
      </c>
      <c r="N24" s="180">
        <f t="shared" si="17"/>
        <v>42</v>
      </c>
    </row>
    <row r="25" spans="1:14" ht="31.5" outlineLevel="2" x14ac:dyDescent="0.25">
      <c r="A25" s="198" t="s">
        <v>398</v>
      </c>
      <c r="B25" s="198" t="s">
        <v>404</v>
      </c>
      <c r="C25" s="198" t="s">
        <v>11</v>
      </c>
      <c r="D25" s="198"/>
      <c r="E25" s="254" t="s">
        <v>12</v>
      </c>
      <c r="F25" s="143">
        <f t="shared" si="17"/>
        <v>42</v>
      </c>
      <c r="G25" s="143">
        <f t="shared" si="17"/>
        <v>0</v>
      </c>
      <c r="H25" s="180">
        <f t="shared" si="17"/>
        <v>42</v>
      </c>
      <c r="I25" s="143">
        <f t="shared" si="18"/>
        <v>42</v>
      </c>
      <c r="J25" s="143">
        <f t="shared" si="17"/>
        <v>0</v>
      </c>
      <c r="K25" s="180">
        <f t="shared" si="17"/>
        <v>42</v>
      </c>
      <c r="L25" s="143">
        <f t="shared" si="18"/>
        <v>42</v>
      </c>
      <c r="M25" s="143">
        <f t="shared" si="17"/>
        <v>0</v>
      </c>
      <c r="N25" s="180">
        <f t="shared" si="17"/>
        <v>42</v>
      </c>
    </row>
    <row r="26" spans="1:14" ht="31.5" outlineLevel="3" x14ac:dyDescent="0.25">
      <c r="A26" s="198" t="s">
        <v>398</v>
      </c>
      <c r="B26" s="198" t="s">
        <v>404</v>
      </c>
      <c r="C26" s="198" t="s">
        <v>13</v>
      </c>
      <c r="D26" s="198"/>
      <c r="E26" s="254" t="s">
        <v>14</v>
      </c>
      <c r="F26" s="143">
        <f t="shared" si="17"/>
        <v>42</v>
      </c>
      <c r="G26" s="143">
        <f t="shared" si="17"/>
        <v>0</v>
      </c>
      <c r="H26" s="180">
        <f t="shared" si="17"/>
        <v>42</v>
      </c>
      <c r="I26" s="143">
        <f t="shared" si="18"/>
        <v>42</v>
      </c>
      <c r="J26" s="143">
        <f t="shared" si="17"/>
        <v>0</v>
      </c>
      <c r="K26" s="180">
        <f t="shared" si="17"/>
        <v>42</v>
      </c>
      <c r="L26" s="143">
        <f t="shared" si="18"/>
        <v>42</v>
      </c>
      <c r="M26" s="143">
        <f t="shared" si="17"/>
        <v>0</v>
      </c>
      <c r="N26" s="180">
        <f t="shared" si="17"/>
        <v>42</v>
      </c>
    </row>
    <row r="27" spans="1:14" ht="15.75" outlineLevel="7" x14ac:dyDescent="0.25">
      <c r="A27" s="175" t="s">
        <v>398</v>
      </c>
      <c r="B27" s="175" t="s">
        <v>404</v>
      </c>
      <c r="C27" s="175" t="s">
        <v>13</v>
      </c>
      <c r="D27" s="175" t="s">
        <v>7</v>
      </c>
      <c r="E27" s="256" t="s">
        <v>8</v>
      </c>
      <c r="F27" s="108">
        <v>42</v>
      </c>
      <c r="G27" s="108"/>
      <c r="H27" s="3">
        <f>SUM(F27:G27)</f>
        <v>42</v>
      </c>
      <c r="I27" s="145">
        <v>42</v>
      </c>
      <c r="J27" s="108"/>
      <c r="K27" s="3">
        <f>SUM(I27:J27)</f>
        <v>42</v>
      </c>
      <c r="L27" s="145">
        <v>42</v>
      </c>
      <c r="M27" s="108"/>
      <c r="N27" s="3">
        <f>SUM(L27:M27)</f>
        <v>42</v>
      </c>
    </row>
    <row r="28" spans="1:14" ht="15.75" outlineLevel="7" x14ac:dyDescent="0.25">
      <c r="A28" s="198" t="s">
        <v>398</v>
      </c>
      <c r="B28" s="198" t="s">
        <v>406</v>
      </c>
      <c r="C28" s="175"/>
      <c r="D28" s="175"/>
      <c r="E28" s="255" t="s">
        <v>407</v>
      </c>
      <c r="F28" s="143">
        <f t="shared" ref="F28:N31" si="19">F29</f>
        <v>70</v>
      </c>
      <c r="G28" s="143">
        <f t="shared" si="19"/>
        <v>0</v>
      </c>
      <c r="H28" s="180">
        <f t="shared" si="19"/>
        <v>70</v>
      </c>
      <c r="I28" s="143">
        <f t="shared" ref="I28:L31" si="20">I29</f>
        <v>70</v>
      </c>
      <c r="J28" s="143">
        <f t="shared" si="19"/>
        <v>0</v>
      </c>
      <c r="K28" s="180">
        <f t="shared" si="19"/>
        <v>70</v>
      </c>
      <c r="L28" s="143">
        <f t="shared" si="20"/>
        <v>70</v>
      </c>
      <c r="M28" s="143">
        <f t="shared" si="19"/>
        <v>0</v>
      </c>
      <c r="N28" s="180">
        <f t="shared" si="19"/>
        <v>70</v>
      </c>
    </row>
    <row r="29" spans="1:14" ht="15.75" outlineLevel="1" x14ac:dyDescent="0.25">
      <c r="A29" s="198" t="s">
        <v>398</v>
      </c>
      <c r="B29" s="198" t="s">
        <v>408</v>
      </c>
      <c r="C29" s="198"/>
      <c r="D29" s="198"/>
      <c r="E29" s="254" t="s">
        <v>409</v>
      </c>
      <c r="F29" s="143">
        <f t="shared" si="19"/>
        <v>70</v>
      </c>
      <c r="G29" s="143">
        <f t="shared" si="19"/>
        <v>0</v>
      </c>
      <c r="H29" s="180">
        <f t="shared" si="19"/>
        <v>70</v>
      </c>
      <c r="I29" s="143">
        <f t="shared" si="20"/>
        <v>70</v>
      </c>
      <c r="J29" s="143">
        <f t="shared" si="19"/>
        <v>0</v>
      </c>
      <c r="K29" s="180">
        <f t="shared" si="19"/>
        <v>70</v>
      </c>
      <c r="L29" s="143">
        <f t="shared" si="20"/>
        <v>70</v>
      </c>
      <c r="M29" s="143">
        <f t="shared" si="19"/>
        <v>0</v>
      </c>
      <c r="N29" s="180">
        <f t="shared" si="19"/>
        <v>70</v>
      </c>
    </row>
    <row r="30" spans="1:14" ht="15.75" outlineLevel="2" x14ac:dyDescent="0.25">
      <c r="A30" s="198" t="s">
        <v>398</v>
      </c>
      <c r="B30" s="198" t="s">
        <v>408</v>
      </c>
      <c r="C30" s="198" t="s">
        <v>0</v>
      </c>
      <c r="D30" s="198"/>
      <c r="E30" s="254" t="s">
        <v>1</v>
      </c>
      <c r="F30" s="143">
        <f t="shared" si="19"/>
        <v>70</v>
      </c>
      <c r="G30" s="143">
        <f t="shared" si="19"/>
        <v>0</v>
      </c>
      <c r="H30" s="180">
        <f t="shared" si="19"/>
        <v>70</v>
      </c>
      <c r="I30" s="143">
        <f t="shared" si="20"/>
        <v>70</v>
      </c>
      <c r="J30" s="143">
        <f t="shared" si="19"/>
        <v>0</v>
      </c>
      <c r="K30" s="180">
        <f t="shared" si="19"/>
        <v>70</v>
      </c>
      <c r="L30" s="143">
        <f t="shared" si="20"/>
        <v>70</v>
      </c>
      <c r="M30" s="143">
        <f t="shared" si="19"/>
        <v>0</v>
      </c>
      <c r="N30" s="180">
        <f t="shared" si="19"/>
        <v>70</v>
      </c>
    </row>
    <row r="31" spans="1:14" ht="15.75" outlineLevel="3" x14ac:dyDescent="0.25">
      <c r="A31" s="198" t="s">
        <v>398</v>
      </c>
      <c r="B31" s="198" t="s">
        <v>408</v>
      </c>
      <c r="C31" s="198" t="s">
        <v>6</v>
      </c>
      <c r="D31" s="198"/>
      <c r="E31" s="254" t="s">
        <v>33</v>
      </c>
      <c r="F31" s="143">
        <f t="shared" si="19"/>
        <v>70</v>
      </c>
      <c r="G31" s="143">
        <f t="shared" si="19"/>
        <v>0</v>
      </c>
      <c r="H31" s="180">
        <f t="shared" si="19"/>
        <v>70</v>
      </c>
      <c r="I31" s="143">
        <f t="shared" si="20"/>
        <v>70</v>
      </c>
      <c r="J31" s="143">
        <f t="shared" si="19"/>
        <v>0</v>
      </c>
      <c r="K31" s="180">
        <f t="shared" si="19"/>
        <v>70</v>
      </c>
      <c r="L31" s="143">
        <f t="shared" si="20"/>
        <v>70</v>
      </c>
      <c r="M31" s="143">
        <f t="shared" si="19"/>
        <v>0</v>
      </c>
      <c r="N31" s="180">
        <f t="shared" si="19"/>
        <v>70</v>
      </c>
    </row>
    <row r="32" spans="1:14" ht="15.75" outlineLevel="7" x14ac:dyDescent="0.25">
      <c r="A32" s="175" t="s">
        <v>398</v>
      </c>
      <c r="B32" s="175" t="s">
        <v>408</v>
      </c>
      <c r="C32" s="175" t="s">
        <v>6</v>
      </c>
      <c r="D32" s="175" t="s">
        <v>7</v>
      </c>
      <c r="E32" s="256" t="s">
        <v>8</v>
      </c>
      <c r="F32" s="108">
        <v>70</v>
      </c>
      <c r="G32" s="108"/>
      <c r="H32" s="3">
        <f>SUM(F32:G32)</f>
        <v>70</v>
      </c>
      <c r="I32" s="145">
        <v>70</v>
      </c>
      <c r="J32" s="108"/>
      <c r="K32" s="3">
        <f>SUM(I32:J32)</f>
        <v>70</v>
      </c>
      <c r="L32" s="145">
        <v>70</v>
      </c>
      <c r="M32" s="108"/>
      <c r="N32" s="3">
        <f>SUM(L32:M32)</f>
        <v>70</v>
      </c>
    </row>
    <row r="33" spans="1:14" ht="15.75" outlineLevel="7" x14ac:dyDescent="0.25">
      <c r="A33" s="175"/>
      <c r="B33" s="175"/>
      <c r="C33" s="175"/>
      <c r="D33" s="175"/>
      <c r="E33" s="256"/>
      <c r="F33" s="108"/>
      <c r="G33" s="108"/>
      <c r="H33" s="3"/>
      <c r="I33" s="108"/>
      <c r="J33" s="108"/>
      <c r="K33" s="3"/>
      <c r="L33" s="108"/>
      <c r="M33" s="108"/>
      <c r="N33" s="3"/>
    </row>
    <row r="34" spans="1:14" ht="15.75" x14ac:dyDescent="0.25">
      <c r="A34" s="198" t="s">
        <v>410</v>
      </c>
      <c r="B34" s="198"/>
      <c r="C34" s="198"/>
      <c r="D34" s="198"/>
      <c r="E34" s="254" t="s">
        <v>411</v>
      </c>
      <c r="F34" s="143">
        <f>F35+F49</f>
        <v>11619.699999999999</v>
      </c>
      <c r="G34" s="143">
        <f t="shared" ref="G34:H34" si="21">G35+G49</f>
        <v>0</v>
      </c>
      <c r="H34" s="180">
        <f t="shared" si="21"/>
        <v>11619.699999999999</v>
      </c>
      <c r="I34" s="143">
        <f>I35+I49</f>
        <v>11619.699999999999</v>
      </c>
      <c r="J34" s="143">
        <f t="shared" ref="J34" si="22">J35+J49</f>
        <v>0</v>
      </c>
      <c r="K34" s="180">
        <f t="shared" ref="K34" si="23">K35+K49</f>
        <v>11619.699999999999</v>
      </c>
      <c r="L34" s="143">
        <f>L35+L49</f>
        <v>11619.699999999999</v>
      </c>
      <c r="M34" s="143">
        <f t="shared" ref="M34" si="24">M35+M49</f>
        <v>0</v>
      </c>
      <c r="N34" s="180">
        <f t="shared" ref="N34" si="25">N35+N49</f>
        <v>11619.699999999999</v>
      </c>
    </row>
    <row r="35" spans="1:14" ht="15.75" x14ac:dyDescent="0.25">
      <c r="A35" s="198" t="s">
        <v>410</v>
      </c>
      <c r="B35" s="198" t="s">
        <v>400</v>
      </c>
      <c r="C35" s="198"/>
      <c r="D35" s="198"/>
      <c r="E35" s="255" t="s">
        <v>401</v>
      </c>
      <c r="F35" s="143">
        <f>F36+F45</f>
        <v>11587.699999999999</v>
      </c>
      <c r="G35" s="143">
        <f t="shared" ref="G35:H35" si="26">G36+G45</f>
        <v>0</v>
      </c>
      <c r="H35" s="180">
        <f t="shared" si="26"/>
        <v>11587.699999999999</v>
      </c>
      <c r="I35" s="143">
        <f>I36+I45</f>
        <v>11587.699999999999</v>
      </c>
      <c r="J35" s="143">
        <f t="shared" ref="J35" si="27">J36+J45</f>
        <v>0</v>
      </c>
      <c r="K35" s="180">
        <f t="shared" ref="K35" si="28">K36+K45</f>
        <v>11587.699999999999</v>
      </c>
      <c r="L35" s="143">
        <f>L36+L45</f>
        <v>11587.699999999999</v>
      </c>
      <c r="M35" s="143">
        <f t="shared" ref="M35" si="29">M36+M45</f>
        <v>0</v>
      </c>
      <c r="N35" s="180">
        <f t="shared" ref="N35" si="30">N36+N45</f>
        <v>11587.699999999999</v>
      </c>
    </row>
    <row r="36" spans="1:14" ht="31.5" outlineLevel="1" x14ac:dyDescent="0.25">
      <c r="A36" s="198" t="s">
        <v>410</v>
      </c>
      <c r="B36" s="198" t="s">
        <v>412</v>
      </c>
      <c r="C36" s="198"/>
      <c r="D36" s="198"/>
      <c r="E36" s="254" t="s">
        <v>413</v>
      </c>
      <c r="F36" s="143">
        <f t="shared" ref="F36:N36" si="31">F37</f>
        <v>10534.699999999999</v>
      </c>
      <c r="G36" s="143">
        <f t="shared" si="31"/>
        <v>0</v>
      </c>
      <c r="H36" s="180">
        <f t="shared" si="31"/>
        <v>10534.699999999999</v>
      </c>
      <c r="I36" s="143">
        <f t="shared" ref="I36:L36" si="32">I37</f>
        <v>10534.699999999999</v>
      </c>
      <c r="J36" s="143">
        <f t="shared" si="31"/>
        <v>0</v>
      </c>
      <c r="K36" s="180">
        <f t="shared" si="31"/>
        <v>10534.699999999999</v>
      </c>
      <c r="L36" s="143">
        <f t="shared" si="32"/>
        <v>10534.699999999999</v>
      </c>
      <c r="M36" s="143">
        <f t="shared" si="31"/>
        <v>0</v>
      </c>
      <c r="N36" s="180">
        <f t="shared" si="31"/>
        <v>10534.699999999999</v>
      </c>
    </row>
    <row r="37" spans="1:14" ht="15.75" outlineLevel="2" x14ac:dyDescent="0.25">
      <c r="A37" s="198" t="s">
        <v>410</v>
      </c>
      <c r="B37" s="198" t="s">
        <v>412</v>
      </c>
      <c r="C37" s="198" t="s">
        <v>0</v>
      </c>
      <c r="D37" s="198"/>
      <c r="E37" s="254" t="s">
        <v>1</v>
      </c>
      <c r="F37" s="143">
        <f>F38+F41+F43</f>
        <v>10534.699999999999</v>
      </c>
      <c r="G37" s="143">
        <f t="shared" ref="G37:H37" si="33">G38+G41+G43</f>
        <v>0</v>
      </c>
      <c r="H37" s="180">
        <f t="shared" si="33"/>
        <v>10534.699999999999</v>
      </c>
      <c r="I37" s="143">
        <f>I38+I41+I43</f>
        <v>10534.699999999999</v>
      </c>
      <c r="J37" s="143">
        <f t="shared" ref="J37" si="34">J38+J41+J43</f>
        <v>0</v>
      </c>
      <c r="K37" s="180">
        <f t="shared" ref="K37" si="35">K38+K41+K43</f>
        <v>10534.699999999999</v>
      </c>
      <c r="L37" s="143">
        <f>L38+L41+L43</f>
        <v>10534.699999999999</v>
      </c>
      <c r="M37" s="143">
        <f t="shared" ref="M37" si="36">M38+M41+M43</f>
        <v>0</v>
      </c>
      <c r="N37" s="180">
        <f t="shared" ref="N37" si="37">N38+N41+N43</f>
        <v>10534.699999999999</v>
      </c>
    </row>
    <row r="38" spans="1:14" ht="15.75" outlineLevel="3" x14ac:dyDescent="0.25">
      <c r="A38" s="198" t="s">
        <v>410</v>
      </c>
      <c r="B38" s="198" t="s">
        <v>412</v>
      </c>
      <c r="C38" s="198" t="s">
        <v>6</v>
      </c>
      <c r="D38" s="198"/>
      <c r="E38" s="254" t="s">
        <v>33</v>
      </c>
      <c r="F38" s="143">
        <f t="shared" ref="F38:H38" si="38">F39+F40</f>
        <v>5800.7</v>
      </c>
      <c r="G38" s="143">
        <f t="shared" si="38"/>
        <v>0</v>
      </c>
      <c r="H38" s="180">
        <f t="shared" si="38"/>
        <v>5800.7</v>
      </c>
      <c r="I38" s="143">
        <f t="shared" ref="I38:N38" si="39">I39+I40</f>
        <v>5800.7</v>
      </c>
      <c r="J38" s="143">
        <f t="shared" si="39"/>
        <v>0</v>
      </c>
      <c r="K38" s="180">
        <f t="shared" si="39"/>
        <v>5800.7</v>
      </c>
      <c r="L38" s="143">
        <f t="shared" si="39"/>
        <v>5800.7</v>
      </c>
      <c r="M38" s="143">
        <f t="shared" si="39"/>
        <v>0</v>
      </c>
      <c r="N38" s="180">
        <f t="shared" si="39"/>
        <v>5800.7</v>
      </c>
    </row>
    <row r="39" spans="1:14" ht="31.5" outlineLevel="7" x14ac:dyDescent="0.25">
      <c r="A39" s="175" t="s">
        <v>410</v>
      </c>
      <c r="B39" s="175" t="s">
        <v>412</v>
      </c>
      <c r="C39" s="175" t="s">
        <v>6</v>
      </c>
      <c r="D39" s="175" t="s">
        <v>4</v>
      </c>
      <c r="E39" s="256" t="s">
        <v>5</v>
      </c>
      <c r="F39" s="108">
        <v>4871.3999999999996</v>
      </c>
      <c r="G39" s="108"/>
      <c r="H39" s="3">
        <f t="shared" ref="H39:H40" si="40">SUM(F39:G39)</f>
        <v>4871.3999999999996</v>
      </c>
      <c r="I39" s="145">
        <v>4871.3999999999996</v>
      </c>
      <c r="J39" s="108"/>
      <c r="K39" s="3">
        <f t="shared" ref="K39:K40" si="41">SUM(I39:J39)</f>
        <v>4871.3999999999996</v>
      </c>
      <c r="L39" s="145">
        <v>4871.3999999999996</v>
      </c>
      <c r="M39" s="108"/>
      <c r="N39" s="3">
        <f t="shared" ref="N39:N40" si="42">SUM(L39:M39)</f>
        <v>4871.3999999999996</v>
      </c>
    </row>
    <row r="40" spans="1:14" ht="15.75" outlineLevel="7" x14ac:dyDescent="0.25">
      <c r="A40" s="175" t="s">
        <v>410</v>
      </c>
      <c r="B40" s="175" t="s">
        <v>412</v>
      </c>
      <c r="C40" s="175" t="s">
        <v>6</v>
      </c>
      <c r="D40" s="175" t="s">
        <v>7</v>
      </c>
      <c r="E40" s="256" t="s">
        <v>8</v>
      </c>
      <c r="F40" s="108">
        <v>929.3</v>
      </c>
      <c r="G40" s="108"/>
      <c r="H40" s="3">
        <f t="shared" si="40"/>
        <v>929.3</v>
      </c>
      <c r="I40" s="145">
        <v>929.3</v>
      </c>
      <c r="J40" s="108"/>
      <c r="K40" s="3">
        <f t="shared" si="41"/>
        <v>929.3</v>
      </c>
      <c r="L40" s="145">
        <v>929.3</v>
      </c>
      <c r="M40" s="108"/>
      <c r="N40" s="3">
        <f t="shared" si="42"/>
        <v>929.3</v>
      </c>
    </row>
    <row r="41" spans="1:14" ht="15.75" outlineLevel="3" x14ac:dyDescent="0.25">
      <c r="A41" s="198" t="s">
        <v>410</v>
      </c>
      <c r="B41" s="198" t="s">
        <v>412</v>
      </c>
      <c r="C41" s="198" t="s">
        <v>17</v>
      </c>
      <c r="D41" s="198"/>
      <c r="E41" s="254" t="s">
        <v>18</v>
      </c>
      <c r="F41" s="143">
        <f t="shared" ref="F41:N41" si="43">F42</f>
        <v>4628.3999999999996</v>
      </c>
      <c r="G41" s="143">
        <f t="shared" si="43"/>
        <v>0</v>
      </c>
      <c r="H41" s="180">
        <f t="shared" si="43"/>
        <v>4628.3999999999996</v>
      </c>
      <c r="I41" s="143">
        <f t="shared" ref="I41:L41" si="44">I42</f>
        <v>4628.3999999999996</v>
      </c>
      <c r="J41" s="143">
        <f t="shared" si="43"/>
        <v>0</v>
      </c>
      <c r="K41" s="180">
        <f t="shared" si="43"/>
        <v>4628.3999999999996</v>
      </c>
      <c r="L41" s="143">
        <f t="shared" si="44"/>
        <v>4628.3999999999996</v>
      </c>
      <c r="M41" s="143">
        <f t="shared" si="43"/>
        <v>0</v>
      </c>
      <c r="N41" s="180">
        <f t="shared" si="43"/>
        <v>4628.3999999999996</v>
      </c>
    </row>
    <row r="42" spans="1:14" ht="31.5" outlineLevel="7" x14ac:dyDescent="0.25">
      <c r="A42" s="175" t="s">
        <v>410</v>
      </c>
      <c r="B42" s="175" t="s">
        <v>412</v>
      </c>
      <c r="C42" s="175" t="s">
        <v>17</v>
      </c>
      <c r="D42" s="175" t="s">
        <v>4</v>
      </c>
      <c r="E42" s="256" t="s">
        <v>5</v>
      </c>
      <c r="F42" s="108">
        <v>4628.3999999999996</v>
      </c>
      <c r="G42" s="108"/>
      <c r="H42" s="3">
        <f>SUM(F42:G42)</f>
        <v>4628.3999999999996</v>
      </c>
      <c r="I42" s="145">
        <v>4628.3999999999996</v>
      </c>
      <c r="J42" s="108"/>
      <c r="K42" s="3">
        <f>SUM(I42:J42)</f>
        <v>4628.3999999999996</v>
      </c>
      <c r="L42" s="145">
        <v>4628.3999999999996</v>
      </c>
      <c r="M42" s="108"/>
      <c r="N42" s="3">
        <f>SUM(L42:M42)</f>
        <v>4628.3999999999996</v>
      </c>
    </row>
    <row r="43" spans="1:14" ht="15.75" outlineLevel="3" x14ac:dyDescent="0.25">
      <c r="A43" s="198" t="s">
        <v>410</v>
      </c>
      <c r="B43" s="198" t="s">
        <v>412</v>
      </c>
      <c r="C43" s="198" t="s">
        <v>9</v>
      </c>
      <c r="D43" s="198"/>
      <c r="E43" s="254" t="s">
        <v>10</v>
      </c>
      <c r="F43" s="143">
        <f t="shared" ref="F43:N43" si="45">F44</f>
        <v>105.6</v>
      </c>
      <c r="G43" s="143">
        <f t="shared" si="45"/>
        <v>0</v>
      </c>
      <c r="H43" s="180">
        <f t="shared" si="45"/>
        <v>105.6</v>
      </c>
      <c r="I43" s="143">
        <f t="shared" ref="I43:L43" si="46">I44</f>
        <v>105.6</v>
      </c>
      <c r="J43" s="143">
        <f t="shared" si="45"/>
        <v>0</v>
      </c>
      <c r="K43" s="180">
        <f t="shared" si="45"/>
        <v>105.6</v>
      </c>
      <c r="L43" s="143">
        <f t="shared" si="46"/>
        <v>105.6</v>
      </c>
      <c r="M43" s="143">
        <f t="shared" si="45"/>
        <v>0</v>
      </c>
      <c r="N43" s="180">
        <f t="shared" si="45"/>
        <v>105.6</v>
      </c>
    </row>
    <row r="44" spans="1:14" ht="15.75" outlineLevel="7" x14ac:dyDescent="0.25">
      <c r="A44" s="175" t="s">
        <v>410</v>
      </c>
      <c r="B44" s="175" t="s">
        <v>412</v>
      </c>
      <c r="C44" s="175" t="s">
        <v>9</v>
      </c>
      <c r="D44" s="175" t="s">
        <v>7</v>
      </c>
      <c r="E44" s="256" t="s">
        <v>8</v>
      </c>
      <c r="F44" s="108">
        <v>105.6</v>
      </c>
      <c r="G44" s="108"/>
      <c r="H44" s="3">
        <f>SUM(F44:G44)</f>
        <v>105.6</v>
      </c>
      <c r="I44" s="145">
        <v>105.6</v>
      </c>
      <c r="J44" s="108"/>
      <c r="K44" s="3">
        <f>SUM(I44:J44)</f>
        <v>105.6</v>
      </c>
      <c r="L44" s="145">
        <v>105.6</v>
      </c>
      <c r="M44" s="108"/>
      <c r="N44" s="3">
        <f>SUM(L44:M44)</f>
        <v>105.6</v>
      </c>
    </row>
    <row r="45" spans="1:14" ht="15.75" outlineLevel="1" x14ac:dyDescent="0.25">
      <c r="A45" s="198" t="s">
        <v>410</v>
      </c>
      <c r="B45" s="198" t="s">
        <v>404</v>
      </c>
      <c r="C45" s="198"/>
      <c r="D45" s="198"/>
      <c r="E45" s="254" t="s">
        <v>405</v>
      </c>
      <c r="F45" s="143">
        <f t="shared" ref="F45:N47" si="47">F46</f>
        <v>1053</v>
      </c>
      <c r="G45" s="143">
        <f t="shared" si="47"/>
        <v>0</v>
      </c>
      <c r="H45" s="180">
        <f t="shared" si="47"/>
        <v>1053</v>
      </c>
      <c r="I45" s="143">
        <f t="shared" ref="I45:L47" si="48">I46</f>
        <v>1053</v>
      </c>
      <c r="J45" s="143">
        <f t="shared" si="47"/>
        <v>0</v>
      </c>
      <c r="K45" s="180">
        <f t="shared" si="47"/>
        <v>1053</v>
      </c>
      <c r="L45" s="143">
        <f t="shared" si="48"/>
        <v>1053</v>
      </c>
      <c r="M45" s="143">
        <f t="shared" si="47"/>
        <v>0</v>
      </c>
      <c r="N45" s="180">
        <f t="shared" si="47"/>
        <v>1053</v>
      </c>
    </row>
    <row r="46" spans="1:14" ht="31.5" outlineLevel="2" x14ac:dyDescent="0.25">
      <c r="A46" s="198" t="s">
        <v>410</v>
      </c>
      <c r="B46" s="198" t="s">
        <v>404</v>
      </c>
      <c r="C46" s="198" t="s">
        <v>11</v>
      </c>
      <c r="D46" s="198"/>
      <c r="E46" s="254" t="s">
        <v>12</v>
      </c>
      <c r="F46" s="143">
        <f t="shared" si="47"/>
        <v>1053</v>
      </c>
      <c r="G46" s="143">
        <f t="shared" si="47"/>
        <v>0</v>
      </c>
      <c r="H46" s="180">
        <f t="shared" si="47"/>
        <v>1053</v>
      </c>
      <c r="I46" s="143">
        <f t="shared" si="48"/>
        <v>1053</v>
      </c>
      <c r="J46" s="143">
        <f t="shared" si="47"/>
        <v>0</v>
      </c>
      <c r="K46" s="180">
        <f t="shared" si="47"/>
        <v>1053</v>
      </c>
      <c r="L46" s="143">
        <f t="shared" si="48"/>
        <v>1053</v>
      </c>
      <c r="M46" s="143">
        <f t="shared" si="47"/>
        <v>0</v>
      </c>
      <c r="N46" s="180">
        <f t="shared" si="47"/>
        <v>1053</v>
      </c>
    </row>
    <row r="47" spans="1:14" ht="31.5" outlineLevel="3" x14ac:dyDescent="0.25">
      <c r="A47" s="198" t="s">
        <v>410</v>
      </c>
      <c r="B47" s="198" t="s">
        <v>404</v>
      </c>
      <c r="C47" s="198" t="s">
        <v>13</v>
      </c>
      <c r="D47" s="198"/>
      <c r="E47" s="254" t="s">
        <v>14</v>
      </c>
      <c r="F47" s="143">
        <f t="shared" si="47"/>
        <v>1053</v>
      </c>
      <c r="G47" s="143">
        <f t="shared" si="47"/>
        <v>0</v>
      </c>
      <c r="H47" s="180">
        <f t="shared" si="47"/>
        <v>1053</v>
      </c>
      <c r="I47" s="143">
        <f t="shared" si="48"/>
        <v>1053</v>
      </c>
      <c r="J47" s="143">
        <f t="shared" si="47"/>
        <v>0</v>
      </c>
      <c r="K47" s="180">
        <f t="shared" si="47"/>
        <v>1053</v>
      </c>
      <c r="L47" s="143">
        <f t="shared" si="48"/>
        <v>1053</v>
      </c>
      <c r="M47" s="143">
        <f t="shared" si="47"/>
        <v>0</v>
      </c>
      <c r="N47" s="180">
        <f t="shared" si="47"/>
        <v>1053</v>
      </c>
    </row>
    <row r="48" spans="1:14" ht="15.75" outlineLevel="7" x14ac:dyDescent="0.25">
      <c r="A48" s="175" t="s">
        <v>410</v>
      </c>
      <c r="B48" s="175" t="s">
        <v>404</v>
      </c>
      <c r="C48" s="175" t="s">
        <v>13</v>
      </c>
      <c r="D48" s="175" t="s">
        <v>7</v>
      </c>
      <c r="E48" s="256" t="s">
        <v>8</v>
      </c>
      <c r="F48" s="108">
        <v>1053</v>
      </c>
      <c r="G48" s="108"/>
      <c r="H48" s="3">
        <f>SUM(F48:G48)</f>
        <v>1053</v>
      </c>
      <c r="I48" s="145">
        <v>1053</v>
      </c>
      <c r="J48" s="108"/>
      <c r="K48" s="3">
        <f>SUM(I48:J48)</f>
        <v>1053</v>
      </c>
      <c r="L48" s="145">
        <v>1053</v>
      </c>
      <c r="M48" s="108"/>
      <c r="N48" s="3">
        <f>SUM(L48:M48)</f>
        <v>1053</v>
      </c>
    </row>
    <row r="49" spans="1:14" ht="15.75" outlineLevel="7" x14ac:dyDescent="0.25">
      <c r="A49" s="198" t="s">
        <v>410</v>
      </c>
      <c r="B49" s="198" t="s">
        <v>406</v>
      </c>
      <c r="C49" s="175"/>
      <c r="D49" s="175"/>
      <c r="E49" s="255" t="s">
        <v>407</v>
      </c>
      <c r="F49" s="143">
        <f t="shared" ref="F49:N52" si="49">F50</f>
        <v>32</v>
      </c>
      <c r="G49" s="143">
        <f t="shared" si="49"/>
        <v>0</v>
      </c>
      <c r="H49" s="180">
        <f t="shared" si="49"/>
        <v>32</v>
      </c>
      <c r="I49" s="143">
        <f t="shared" ref="I49:L52" si="50">I50</f>
        <v>32</v>
      </c>
      <c r="J49" s="143">
        <f t="shared" si="49"/>
        <v>0</v>
      </c>
      <c r="K49" s="180">
        <f t="shared" si="49"/>
        <v>32</v>
      </c>
      <c r="L49" s="143">
        <f t="shared" si="50"/>
        <v>32</v>
      </c>
      <c r="M49" s="143">
        <f t="shared" si="49"/>
        <v>0</v>
      </c>
      <c r="N49" s="180">
        <f t="shared" si="49"/>
        <v>32</v>
      </c>
    </row>
    <row r="50" spans="1:14" ht="15.75" outlineLevel="1" x14ac:dyDescent="0.25">
      <c r="A50" s="198" t="s">
        <v>410</v>
      </c>
      <c r="B50" s="198" t="s">
        <v>408</v>
      </c>
      <c r="C50" s="198"/>
      <c r="D50" s="198"/>
      <c r="E50" s="254" t="s">
        <v>409</v>
      </c>
      <c r="F50" s="143">
        <f t="shared" si="49"/>
        <v>32</v>
      </c>
      <c r="G50" s="143">
        <f t="shared" si="49"/>
        <v>0</v>
      </c>
      <c r="H50" s="180">
        <f t="shared" si="49"/>
        <v>32</v>
      </c>
      <c r="I50" s="143">
        <f t="shared" si="50"/>
        <v>32</v>
      </c>
      <c r="J50" s="143">
        <f t="shared" si="49"/>
        <v>0</v>
      </c>
      <c r="K50" s="180">
        <f t="shared" si="49"/>
        <v>32</v>
      </c>
      <c r="L50" s="143">
        <f t="shared" si="50"/>
        <v>32</v>
      </c>
      <c r="M50" s="143">
        <f t="shared" si="49"/>
        <v>0</v>
      </c>
      <c r="N50" s="180">
        <f t="shared" si="49"/>
        <v>32</v>
      </c>
    </row>
    <row r="51" spans="1:14" ht="15.75" outlineLevel="2" x14ac:dyDescent="0.25">
      <c r="A51" s="198" t="s">
        <v>410</v>
      </c>
      <c r="B51" s="198" t="s">
        <v>408</v>
      </c>
      <c r="C51" s="198" t="s">
        <v>0</v>
      </c>
      <c r="D51" s="198"/>
      <c r="E51" s="254" t="s">
        <v>1</v>
      </c>
      <c r="F51" s="143">
        <f t="shared" ref="F51:H51" si="51">F52+F54</f>
        <v>32</v>
      </c>
      <c r="G51" s="143">
        <f t="shared" si="51"/>
        <v>0</v>
      </c>
      <c r="H51" s="180">
        <f t="shared" si="51"/>
        <v>32</v>
      </c>
      <c r="I51" s="143">
        <f t="shared" ref="I51:N51" si="52">I52+I54</f>
        <v>32</v>
      </c>
      <c r="J51" s="143">
        <f t="shared" si="52"/>
        <v>0</v>
      </c>
      <c r="K51" s="180">
        <f t="shared" si="52"/>
        <v>32</v>
      </c>
      <c r="L51" s="143">
        <f t="shared" si="52"/>
        <v>32</v>
      </c>
      <c r="M51" s="143">
        <f t="shared" si="52"/>
        <v>0</v>
      </c>
      <c r="N51" s="180">
        <f t="shared" si="52"/>
        <v>32</v>
      </c>
    </row>
    <row r="52" spans="1:14" ht="15.75" outlineLevel="3" x14ac:dyDescent="0.25">
      <c r="A52" s="198" t="s">
        <v>410</v>
      </c>
      <c r="B52" s="198" t="s">
        <v>408</v>
      </c>
      <c r="C52" s="198" t="s">
        <v>6</v>
      </c>
      <c r="D52" s="198"/>
      <c r="E52" s="254" t="s">
        <v>33</v>
      </c>
      <c r="F52" s="143">
        <f t="shared" si="49"/>
        <v>20</v>
      </c>
      <c r="G52" s="143">
        <f t="shared" si="49"/>
        <v>0</v>
      </c>
      <c r="H52" s="180">
        <f t="shared" si="49"/>
        <v>20</v>
      </c>
      <c r="I52" s="143">
        <f t="shared" si="50"/>
        <v>20</v>
      </c>
      <c r="J52" s="143">
        <f t="shared" si="49"/>
        <v>0</v>
      </c>
      <c r="K52" s="180">
        <f t="shared" si="49"/>
        <v>20</v>
      </c>
      <c r="L52" s="143">
        <f t="shared" si="50"/>
        <v>20</v>
      </c>
      <c r="M52" s="143">
        <f t="shared" si="49"/>
        <v>0</v>
      </c>
      <c r="N52" s="180">
        <f t="shared" si="49"/>
        <v>20</v>
      </c>
    </row>
    <row r="53" spans="1:14" ht="15.75" outlineLevel="7" x14ac:dyDescent="0.25">
      <c r="A53" s="175" t="s">
        <v>410</v>
      </c>
      <c r="B53" s="175" t="s">
        <v>408</v>
      </c>
      <c r="C53" s="175" t="s">
        <v>6</v>
      </c>
      <c r="D53" s="175" t="s">
        <v>7</v>
      </c>
      <c r="E53" s="256" t="s">
        <v>8</v>
      </c>
      <c r="F53" s="108">
        <v>20</v>
      </c>
      <c r="G53" s="108"/>
      <c r="H53" s="3">
        <f>SUM(F53:G53)</f>
        <v>20</v>
      </c>
      <c r="I53" s="145">
        <v>20</v>
      </c>
      <c r="J53" s="108"/>
      <c r="K53" s="3">
        <f>SUM(I53:J53)</f>
        <v>20</v>
      </c>
      <c r="L53" s="145">
        <v>20</v>
      </c>
      <c r="M53" s="108"/>
      <c r="N53" s="3">
        <f>SUM(L53:M53)</f>
        <v>20</v>
      </c>
    </row>
    <row r="54" spans="1:14" ht="15.75" outlineLevel="7" x14ac:dyDescent="0.25">
      <c r="A54" s="198" t="s">
        <v>410</v>
      </c>
      <c r="B54" s="198" t="s">
        <v>408</v>
      </c>
      <c r="C54" s="198" t="s">
        <v>17</v>
      </c>
      <c r="D54" s="198"/>
      <c r="E54" s="254" t="s">
        <v>18</v>
      </c>
      <c r="F54" s="143">
        <f>F55</f>
        <v>12</v>
      </c>
      <c r="G54" s="143">
        <f t="shared" ref="G54:H54" si="53">G55</f>
        <v>0</v>
      </c>
      <c r="H54" s="180">
        <f t="shared" si="53"/>
        <v>12</v>
      </c>
      <c r="I54" s="143">
        <f>I55</f>
        <v>12</v>
      </c>
      <c r="J54" s="143">
        <f t="shared" ref="J54" si="54">J55</f>
        <v>0</v>
      </c>
      <c r="K54" s="180">
        <f t="shared" ref="K54" si="55">K55</f>
        <v>12</v>
      </c>
      <c r="L54" s="143">
        <f>L55</f>
        <v>12</v>
      </c>
      <c r="M54" s="143">
        <f t="shared" ref="M54" si="56">M55</f>
        <v>0</v>
      </c>
      <c r="N54" s="180">
        <f t="shared" ref="N54" si="57">N55</f>
        <v>12</v>
      </c>
    </row>
    <row r="55" spans="1:14" ht="15.75" outlineLevel="7" x14ac:dyDescent="0.25">
      <c r="A55" s="175" t="s">
        <v>410</v>
      </c>
      <c r="B55" s="175" t="s">
        <v>408</v>
      </c>
      <c r="C55" s="175" t="s">
        <v>17</v>
      </c>
      <c r="D55" s="175" t="s">
        <v>7</v>
      </c>
      <c r="E55" s="256" t="s">
        <v>8</v>
      </c>
      <c r="F55" s="108">
        <v>12</v>
      </c>
      <c r="G55" s="108"/>
      <c r="H55" s="3">
        <f>SUM(F55:G55)</f>
        <v>12</v>
      </c>
      <c r="I55" s="108">
        <v>12</v>
      </c>
      <c r="J55" s="108"/>
      <c r="K55" s="3">
        <f>SUM(I55:J55)</f>
        <v>12</v>
      </c>
      <c r="L55" s="108">
        <v>12</v>
      </c>
      <c r="M55" s="108"/>
      <c r="N55" s="3">
        <f>SUM(L55:M55)</f>
        <v>12</v>
      </c>
    </row>
    <row r="56" spans="1:14" ht="15.75" outlineLevel="7" x14ac:dyDescent="0.25">
      <c r="A56" s="175"/>
      <c r="B56" s="175"/>
      <c r="C56" s="175"/>
      <c r="D56" s="175"/>
      <c r="E56" s="256"/>
      <c r="F56" s="108"/>
      <c r="G56" s="108"/>
      <c r="H56" s="3"/>
      <c r="I56" s="108"/>
      <c r="J56" s="108"/>
      <c r="K56" s="3"/>
      <c r="L56" s="108"/>
      <c r="M56" s="108"/>
      <c r="N56" s="3"/>
    </row>
    <row r="57" spans="1:14" ht="15.75" x14ac:dyDescent="0.25">
      <c r="A57" s="198" t="s">
        <v>414</v>
      </c>
      <c r="B57" s="198"/>
      <c r="C57" s="198"/>
      <c r="D57" s="198"/>
      <c r="E57" s="254" t="s">
        <v>415</v>
      </c>
      <c r="F57" s="143">
        <f>F58+F160+F203+F281+F388+F400+F442+F455+F510</f>
        <v>1554521.7000000002</v>
      </c>
      <c r="G57" s="143">
        <f t="shared" ref="G57:N57" si="58">G58+G160+G203+G281+G388+G400+G442+G455+G510</f>
        <v>4478.2800000000097</v>
      </c>
      <c r="H57" s="180">
        <f t="shared" si="58"/>
        <v>1558999.98</v>
      </c>
      <c r="I57" s="143">
        <f t="shared" si="58"/>
        <v>1121392.3</v>
      </c>
      <c r="J57" s="143">
        <f t="shared" si="58"/>
        <v>161.09999999999854</v>
      </c>
      <c r="K57" s="180">
        <f t="shared" si="58"/>
        <v>1121553.3999999999</v>
      </c>
      <c r="L57" s="143">
        <f t="shared" si="58"/>
        <v>1111178.3999999999</v>
      </c>
      <c r="M57" s="143">
        <f t="shared" si="58"/>
        <v>2128.2159499999998</v>
      </c>
      <c r="N57" s="180">
        <f t="shared" si="58"/>
        <v>1113306.61595</v>
      </c>
    </row>
    <row r="58" spans="1:14" ht="15.75" x14ac:dyDescent="0.25">
      <c r="A58" s="198" t="s">
        <v>414</v>
      </c>
      <c r="B58" s="198" t="s">
        <v>400</v>
      </c>
      <c r="C58" s="198"/>
      <c r="D58" s="198"/>
      <c r="E58" s="255" t="s">
        <v>401</v>
      </c>
      <c r="F58" s="143">
        <f>F59+F63+F103+F107+F99+F93</f>
        <v>446847.3</v>
      </c>
      <c r="G58" s="143">
        <f t="shared" ref="G58:H58" si="59">G59+G63+G103+G107+G99+G93</f>
        <v>-196441.42766999998</v>
      </c>
      <c r="H58" s="180">
        <f t="shared" si="59"/>
        <v>250405.87233000001</v>
      </c>
      <c r="I58" s="143">
        <f t="shared" ref="I58:L58" si="60">I59+I63+I103+I107+I99+I93</f>
        <v>259744.29999999996</v>
      </c>
      <c r="J58" s="143">
        <f t="shared" ref="J58" si="61">J59+J63+J103+J107+J99+J93</f>
        <v>-3460.3</v>
      </c>
      <c r="K58" s="180">
        <f t="shared" ref="K58" si="62">K59+K63+K103+K107+K99+K93</f>
        <v>256283.99999999997</v>
      </c>
      <c r="L58" s="143">
        <f t="shared" si="60"/>
        <v>247866.09999999998</v>
      </c>
      <c r="M58" s="143">
        <f t="shared" ref="M58" si="63">M59+M63+M103+M107+M99+M93</f>
        <v>-3460.3</v>
      </c>
      <c r="N58" s="180">
        <f t="shared" ref="N58" si="64">N59+N63+N103+N107+N99+N93</f>
        <v>244405.8</v>
      </c>
    </row>
    <row r="59" spans="1:14" ht="21.75" customHeight="1" outlineLevel="1" x14ac:dyDescent="0.25">
      <c r="A59" s="198" t="s">
        <v>414</v>
      </c>
      <c r="B59" s="198" t="s">
        <v>416</v>
      </c>
      <c r="C59" s="198"/>
      <c r="D59" s="198"/>
      <c r="E59" s="254" t="s">
        <v>417</v>
      </c>
      <c r="F59" s="143">
        <f t="shared" ref="F59:N61" si="65">F60</f>
        <v>4393.2</v>
      </c>
      <c r="G59" s="143">
        <f t="shared" si="65"/>
        <v>0</v>
      </c>
      <c r="H59" s="180">
        <f t="shared" si="65"/>
        <v>4393.2</v>
      </c>
      <c r="I59" s="143">
        <f t="shared" ref="I59:L61" si="66">I60</f>
        <v>4393.2</v>
      </c>
      <c r="J59" s="143">
        <f t="shared" si="65"/>
        <v>0</v>
      </c>
      <c r="K59" s="180">
        <f t="shared" si="65"/>
        <v>4393.2</v>
      </c>
      <c r="L59" s="143">
        <f t="shared" si="66"/>
        <v>4393.2</v>
      </c>
      <c r="M59" s="143">
        <f t="shared" si="65"/>
        <v>0</v>
      </c>
      <c r="N59" s="180">
        <f t="shared" si="65"/>
        <v>4393.2</v>
      </c>
    </row>
    <row r="60" spans="1:14" ht="15.75" outlineLevel="2" x14ac:dyDescent="0.25">
      <c r="A60" s="198" t="s">
        <v>414</v>
      </c>
      <c r="B60" s="198" t="s">
        <v>416</v>
      </c>
      <c r="C60" s="198" t="s">
        <v>0</v>
      </c>
      <c r="D60" s="198"/>
      <c r="E60" s="254" t="s">
        <v>1</v>
      </c>
      <c r="F60" s="143">
        <f t="shared" si="65"/>
        <v>4393.2</v>
      </c>
      <c r="G60" s="143">
        <f t="shared" si="65"/>
        <v>0</v>
      </c>
      <c r="H60" s="180">
        <f t="shared" si="65"/>
        <v>4393.2</v>
      </c>
      <c r="I60" s="143">
        <f t="shared" si="66"/>
        <v>4393.2</v>
      </c>
      <c r="J60" s="143">
        <f t="shared" si="65"/>
        <v>0</v>
      </c>
      <c r="K60" s="180">
        <f t="shared" si="65"/>
        <v>4393.2</v>
      </c>
      <c r="L60" s="143">
        <f t="shared" si="66"/>
        <v>4393.2</v>
      </c>
      <c r="M60" s="143">
        <f t="shared" si="65"/>
        <v>0</v>
      </c>
      <c r="N60" s="180">
        <f t="shared" si="65"/>
        <v>4393.2</v>
      </c>
    </row>
    <row r="61" spans="1:14" ht="15.75" outlineLevel="3" x14ac:dyDescent="0.25">
      <c r="A61" s="198" t="s">
        <v>414</v>
      </c>
      <c r="B61" s="198" t="s">
        <v>416</v>
      </c>
      <c r="C61" s="198" t="s">
        <v>21</v>
      </c>
      <c r="D61" s="198"/>
      <c r="E61" s="254" t="s">
        <v>360</v>
      </c>
      <c r="F61" s="143">
        <f t="shared" si="65"/>
        <v>4393.2</v>
      </c>
      <c r="G61" s="143">
        <f t="shared" si="65"/>
        <v>0</v>
      </c>
      <c r="H61" s="180">
        <f t="shared" si="65"/>
        <v>4393.2</v>
      </c>
      <c r="I61" s="143">
        <f t="shared" si="66"/>
        <v>4393.2</v>
      </c>
      <c r="J61" s="143">
        <f t="shared" si="65"/>
        <v>0</v>
      </c>
      <c r="K61" s="180">
        <f t="shared" si="65"/>
        <v>4393.2</v>
      </c>
      <c r="L61" s="143">
        <f t="shared" si="66"/>
        <v>4393.2</v>
      </c>
      <c r="M61" s="143">
        <f t="shared" si="65"/>
        <v>0</v>
      </c>
      <c r="N61" s="180">
        <f t="shared" si="65"/>
        <v>4393.2</v>
      </c>
    </row>
    <row r="62" spans="1:14" ht="31.5" outlineLevel="7" x14ac:dyDescent="0.25">
      <c r="A62" s="175" t="s">
        <v>414</v>
      </c>
      <c r="B62" s="175" t="s">
        <v>416</v>
      </c>
      <c r="C62" s="175" t="s">
        <v>21</v>
      </c>
      <c r="D62" s="175" t="s">
        <v>4</v>
      </c>
      <c r="E62" s="256" t="s">
        <v>5</v>
      </c>
      <c r="F62" s="108">
        <v>4393.2</v>
      </c>
      <c r="G62" s="108"/>
      <c r="H62" s="3">
        <f>SUM(F62:G62)</f>
        <v>4393.2</v>
      </c>
      <c r="I62" s="145">
        <v>4393.2</v>
      </c>
      <c r="J62" s="108"/>
      <c r="K62" s="3">
        <f>SUM(I62:J62)</f>
        <v>4393.2</v>
      </c>
      <c r="L62" s="145">
        <v>4393.2</v>
      </c>
      <c r="M62" s="108"/>
      <c r="N62" s="3">
        <f>SUM(L62:M62)</f>
        <v>4393.2</v>
      </c>
    </row>
    <row r="63" spans="1:14" ht="31.5" outlineLevel="1" x14ac:dyDescent="0.25">
      <c r="A63" s="198" t="s">
        <v>414</v>
      </c>
      <c r="B63" s="198" t="s">
        <v>418</v>
      </c>
      <c r="C63" s="198"/>
      <c r="D63" s="198"/>
      <c r="E63" s="254" t="s">
        <v>419</v>
      </c>
      <c r="F63" s="143">
        <f>F69+F64</f>
        <v>146108.79999999999</v>
      </c>
      <c r="G63" s="143">
        <f t="shared" ref="G63:H63" si="67">G69+G64</f>
        <v>-3460.3</v>
      </c>
      <c r="H63" s="180">
        <f t="shared" si="67"/>
        <v>142648.5</v>
      </c>
      <c r="I63" s="143">
        <f t="shared" ref="I63:L63" si="68">I69+I64</f>
        <v>145436.59999999995</v>
      </c>
      <c r="J63" s="143">
        <f t="shared" ref="J63" si="69">J69+J64</f>
        <v>-3460.3</v>
      </c>
      <c r="K63" s="180">
        <f t="shared" ref="K63" si="70">K69+K64</f>
        <v>141976.29999999996</v>
      </c>
      <c r="L63" s="143">
        <f t="shared" si="68"/>
        <v>145576.99999999997</v>
      </c>
      <c r="M63" s="143">
        <f t="shared" ref="M63" si="71">M69+M64</f>
        <v>-3460.3</v>
      </c>
      <c r="N63" s="180">
        <f t="shared" ref="N63" si="72">N69+N64</f>
        <v>142116.69999999998</v>
      </c>
    </row>
    <row r="64" spans="1:14" ht="31.5" outlineLevel="1" x14ac:dyDescent="0.25">
      <c r="A64" s="198" t="s">
        <v>414</v>
      </c>
      <c r="B64" s="198" t="s">
        <v>418</v>
      </c>
      <c r="C64" s="198" t="s">
        <v>22</v>
      </c>
      <c r="D64" s="198"/>
      <c r="E64" s="254" t="s">
        <v>23</v>
      </c>
      <c r="F64" s="143">
        <f>F65</f>
        <v>272.7</v>
      </c>
      <c r="G64" s="143">
        <f t="shared" ref="G64:H67" si="73">G65</f>
        <v>0</v>
      </c>
      <c r="H64" s="180">
        <f t="shared" si="73"/>
        <v>272.7</v>
      </c>
      <c r="I64" s="143">
        <f t="shared" ref="I64:L67" si="74">I65</f>
        <v>280.8</v>
      </c>
      <c r="J64" s="143">
        <f t="shared" ref="J64:J67" si="75">J65</f>
        <v>0</v>
      </c>
      <c r="K64" s="180">
        <f t="shared" ref="K64:K67" si="76">K65</f>
        <v>280.8</v>
      </c>
      <c r="L64" s="143">
        <f t="shared" si="74"/>
        <v>421.2</v>
      </c>
      <c r="M64" s="143">
        <f t="shared" ref="M64:M67" si="77">M65</f>
        <v>0</v>
      </c>
      <c r="N64" s="180">
        <f t="shared" ref="N64:N67" si="78">N65</f>
        <v>421.2</v>
      </c>
    </row>
    <row r="65" spans="1:14" ht="31.5" outlineLevel="1" x14ac:dyDescent="0.25">
      <c r="A65" s="198" t="s">
        <v>414</v>
      </c>
      <c r="B65" s="198" t="s">
        <v>418</v>
      </c>
      <c r="C65" s="198" t="s">
        <v>24</v>
      </c>
      <c r="D65" s="198"/>
      <c r="E65" s="254" t="s">
        <v>25</v>
      </c>
      <c r="F65" s="143">
        <f>F66</f>
        <v>272.7</v>
      </c>
      <c r="G65" s="143">
        <f t="shared" si="73"/>
        <v>0</v>
      </c>
      <c r="H65" s="180">
        <f t="shared" si="73"/>
        <v>272.7</v>
      </c>
      <c r="I65" s="143">
        <f t="shared" si="74"/>
        <v>280.8</v>
      </c>
      <c r="J65" s="143">
        <f t="shared" si="75"/>
        <v>0</v>
      </c>
      <c r="K65" s="180">
        <f t="shared" si="76"/>
        <v>280.8</v>
      </c>
      <c r="L65" s="143">
        <f t="shared" si="74"/>
        <v>421.2</v>
      </c>
      <c r="M65" s="143">
        <f t="shared" si="77"/>
        <v>0</v>
      </c>
      <c r="N65" s="180">
        <f t="shared" si="78"/>
        <v>421.2</v>
      </c>
    </row>
    <row r="66" spans="1:14" ht="15.75" outlineLevel="1" x14ac:dyDescent="0.25">
      <c r="A66" s="198" t="s">
        <v>414</v>
      </c>
      <c r="B66" s="198" t="s">
        <v>418</v>
      </c>
      <c r="C66" s="198" t="s">
        <v>560</v>
      </c>
      <c r="D66" s="198"/>
      <c r="E66" s="254" t="s">
        <v>561</v>
      </c>
      <c r="F66" s="143">
        <f>F67</f>
        <v>272.7</v>
      </c>
      <c r="G66" s="143">
        <f t="shared" si="73"/>
        <v>0</v>
      </c>
      <c r="H66" s="180">
        <f t="shared" si="73"/>
        <v>272.7</v>
      </c>
      <c r="I66" s="143">
        <f t="shared" si="74"/>
        <v>280.8</v>
      </c>
      <c r="J66" s="143">
        <f t="shared" si="75"/>
        <v>0</v>
      </c>
      <c r="K66" s="180">
        <f t="shared" si="76"/>
        <v>280.8</v>
      </c>
      <c r="L66" s="143">
        <f t="shared" si="74"/>
        <v>421.2</v>
      </c>
      <c r="M66" s="143">
        <f t="shared" si="77"/>
        <v>0</v>
      </c>
      <c r="N66" s="180">
        <f t="shared" si="78"/>
        <v>421.2</v>
      </c>
    </row>
    <row r="67" spans="1:14" ht="47.25" outlineLevel="1" x14ac:dyDescent="0.25">
      <c r="A67" s="198" t="s">
        <v>414</v>
      </c>
      <c r="B67" s="198" t="s">
        <v>418</v>
      </c>
      <c r="C67" s="198" t="s">
        <v>562</v>
      </c>
      <c r="D67" s="198"/>
      <c r="E67" s="254" t="s">
        <v>563</v>
      </c>
      <c r="F67" s="143">
        <f>F68</f>
        <v>272.7</v>
      </c>
      <c r="G67" s="143">
        <f t="shared" si="73"/>
        <v>0</v>
      </c>
      <c r="H67" s="180">
        <f t="shared" si="73"/>
        <v>272.7</v>
      </c>
      <c r="I67" s="143">
        <f t="shared" si="74"/>
        <v>280.8</v>
      </c>
      <c r="J67" s="143">
        <f t="shared" si="75"/>
        <v>0</v>
      </c>
      <c r="K67" s="180">
        <f t="shared" si="76"/>
        <v>280.8</v>
      </c>
      <c r="L67" s="143">
        <f t="shared" si="74"/>
        <v>421.2</v>
      </c>
      <c r="M67" s="143">
        <f t="shared" si="77"/>
        <v>0</v>
      </c>
      <c r="N67" s="180">
        <f t="shared" si="78"/>
        <v>421.2</v>
      </c>
    </row>
    <row r="68" spans="1:14" ht="31.5" outlineLevel="1" x14ac:dyDescent="0.25">
      <c r="A68" s="175" t="s">
        <v>414</v>
      </c>
      <c r="B68" s="175" t="s">
        <v>418</v>
      </c>
      <c r="C68" s="175" t="s">
        <v>562</v>
      </c>
      <c r="D68" s="175" t="s">
        <v>4</v>
      </c>
      <c r="E68" s="256" t="s">
        <v>5</v>
      </c>
      <c r="F68" s="108">
        <v>272.7</v>
      </c>
      <c r="G68" s="108"/>
      <c r="H68" s="3">
        <f>SUM(F68:G68)</f>
        <v>272.7</v>
      </c>
      <c r="I68" s="108">
        <v>280.8</v>
      </c>
      <c r="J68" s="108"/>
      <c r="K68" s="3">
        <f>SUM(I68:J68)</f>
        <v>280.8</v>
      </c>
      <c r="L68" s="108">
        <v>421.2</v>
      </c>
      <c r="M68" s="108"/>
      <c r="N68" s="3">
        <f>SUM(L68:M68)</f>
        <v>421.2</v>
      </c>
    </row>
    <row r="69" spans="1:14" ht="31.5" outlineLevel="2" x14ac:dyDescent="0.25">
      <c r="A69" s="198" t="s">
        <v>414</v>
      </c>
      <c r="B69" s="198" t="s">
        <v>418</v>
      </c>
      <c r="C69" s="198" t="s">
        <v>26</v>
      </c>
      <c r="D69" s="198"/>
      <c r="E69" s="254" t="s">
        <v>27</v>
      </c>
      <c r="F69" s="143">
        <f t="shared" ref="F69:N70" si="79">F70</f>
        <v>145836.09999999998</v>
      </c>
      <c r="G69" s="143">
        <f t="shared" si="79"/>
        <v>-3460.3</v>
      </c>
      <c r="H69" s="180">
        <f t="shared" si="79"/>
        <v>142375.79999999999</v>
      </c>
      <c r="I69" s="143">
        <f t="shared" ref="I69:L70" si="80">I70</f>
        <v>145155.79999999996</v>
      </c>
      <c r="J69" s="143">
        <f t="shared" si="79"/>
        <v>-3460.3</v>
      </c>
      <c r="K69" s="180">
        <f t="shared" si="79"/>
        <v>141695.49999999997</v>
      </c>
      <c r="L69" s="143">
        <f t="shared" si="80"/>
        <v>145155.79999999996</v>
      </c>
      <c r="M69" s="143">
        <f t="shared" si="79"/>
        <v>-3460.3</v>
      </c>
      <c r="N69" s="180">
        <f t="shared" si="79"/>
        <v>141695.49999999997</v>
      </c>
    </row>
    <row r="70" spans="1:14" ht="31.5" outlineLevel="3" x14ac:dyDescent="0.25">
      <c r="A70" s="198" t="s">
        <v>414</v>
      </c>
      <c r="B70" s="198" t="s">
        <v>418</v>
      </c>
      <c r="C70" s="198" t="s">
        <v>28</v>
      </c>
      <c r="D70" s="198"/>
      <c r="E70" s="254" t="s">
        <v>29</v>
      </c>
      <c r="F70" s="143">
        <f t="shared" si="79"/>
        <v>145836.09999999998</v>
      </c>
      <c r="G70" s="143">
        <f t="shared" si="79"/>
        <v>-3460.3</v>
      </c>
      <c r="H70" s="180">
        <f t="shared" si="79"/>
        <v>142375.79999999999</v>
      </c>
      <c r="I70" s="143">
        <f t="shared" si="80"/>
        <v>145155.79999999996</v>
      </c>
      <c r="J70" s="143">
        <f t="shared" si="79"/>
        <v>-3460.3</v>
      </c>
      <c r="K70" s="180">
        <f t="shared" si="79"/>
        <v>141695.49999999997</v>
      </c>
      <c r="L70" s="143">
        <f t="shared" si="80"/>
        <v>145155.79999999996</v>
      </c>
      <c r="M70" s="143">
        <f t="shared" si="79"/>
        <v>-3460.3</v>
      </c>
      <c r="N70" s="180">
        <f t="shared" si="79"/>
        <v>141695.49999999997</v>
      </c>
    </row>
    <row r="71" spans="1:14" ht="31.5" outlineLevel="4" x14ac:dyDescent="0.25">
      <c r="A71" s="198" t="s">
        <v>414</v>
      </c>
      <c r="B71" s="198" t="s">
        <v>418</v>
      </c>
      <c r="C71" s="198" t="s">
        <v>30</v>
      </c>
      <c r="D71" s="198"/>
      <c r="E71" s="254" t="s">
        <v>31</v>
      </c>
      <c r="F71" s="143">
        <f>F72+F77+F79+F81+F83+F86+F89+F91</f>
        <v>145836.09999999998</v>
      </c>
      <c r="G71" s="143">
        <f t="shared" ref="G71:H71" si="81">G72+G77+G79+G81+G83+G86+G89+G91</f>
        <v>-3460.3</v>
      </c>
      <c r="H71" s="180">
        <f t="shared" si="81"/>
        <v>142375.79999999999</v>
      </c>
      <c r="I71" s="143">
        <f t="shared" ref="I71:L71" si="82">I72+I77+I79+I81+I83+I86+I89+I91</f>
        <v>145155.79999999996</v>
      </c>
      <c r="J71" s="143">
        <f t="shared" ref="J71" si="83">J72+J77+J79+J81+J83+J86+J89+J91</f>
        <v>-3460.3</v>
      </c>
      <c r="K71" s="180">
        <f t="shared" ref="K71" si="84">K72+K77+K79+K81+K83+K86+K89+K91</f>
        <v>141695.49999999997</v>
      </c>
      <c r="L71" s="143">
        <f t="shared" si="82"/>
        <v>145155.79999999996</v>
      </c>
      <c r="M71" s="143">
        <f t="shared" ref="M71" si="85">M72+M77+M79+M81+M83+M86+M89+M91</f>
        <v>-3460.3</v>
      </c>
      <c r="N71" s="180">
        <f t="shared" ref="N71" si="86">N72+N77+N79+N81+N83+N86+N89+N91</f>
        <v>141695.49999999997</v>
      </c>
    </row>
    <row r="72" spans="1:14" ht="15.75" outlineLevel="5" x14ac:dyDescent="0.25">
      <c r="A72" s="198" t="s">
        <v>414</v>
      </c>
      <c r="B72" s="198" t="s">
        <v>418</v>
      </c>
      <c r="C72" s="198" t="s">
        <v>32</v>
      </c>
      <c r="D72" s="198"/>
      <c r="E72" s="254" t="s">
        <v>33</v>
      </c>
      <c r="F72" s="143">
        <f t="shared" ref="F72:H72" si="87">F73+F74+F76+F75</f>
        <v>134950.79999999999</v>
      </c>
      <c r="G72" s="143">
        <f t="shared" si="87"/>
        <v>-3460.3</v>
      </c>
      <c r="H72" s="180">
        <f t="shared" si="87"/>
        <v>131490.5</v>
      </c>
      <c r="I72" s="143">
        <f t="shared" ref="I72:N72" si="88">I73+I74+I76+I75</f>
        <v>134190.79999999999</v>
      </c>
      <c r="J72" s="143">
        <f t="shared" si="88"/>
        <v>-3460.3</v>
      </c>
      <c r="K72" s="180">
        <f t="shared" si="88"/>
        <v>130730.5</v>
      </c>
      <c r="L72" s="143">
        <f t="shared" si="88"/>
        <v>134190.79999999999</v>
      </c>
      <c r="M72" s="143">
        <f t="shared" si="88"/>
        <v>-3460.3</v>
      </c>
      <c r="N72" s="180">
        <f t="shared" si="88"/>
        <v>130730.5</v>
      </c>
    </row>
    <row r="73" spans="1:14" ht="31.5" outlineLevel="7" x14ac:dyDescent="0.25">
      <c r="A73" s="175" t="s">
        <v>414</v>
      </c>
      <c r="B73" s="175" t="s">
        <v>418</v>
      </c>
      <c r="C73" s="175" t="s">
        <v>32</v>
      </c>
      <c r="D73" s="175" t="s">
        <v>4</v>
      </c>
      <c r="E73" s="256" t="s">
        <v>5</v>
      </c>
      <c r="F73" s="108">
        <v>123393.3</v>
      </c>
      <c r="G73" s="172">
        <f>-1034.9-2425.4</f>
        <v>-3460.3</v>
      </c>
      <c r="H73" s="3">
        <f t="shared" ref="H73:H76" si="89">SUM(F73:G73)</f>
        <v>119933</v>
      </c>
      <c r="I73" s="145">
        <v>123393.3</v>
      </c>
      <c r="J73" s="172">
        <f>-1034.9-2425.4</f>
        <v>-3460.3</v>
      </c>
      <c r="K73" s="3">
        <f t="shared" ref="K73:K76" si="90">SUM(I73:J73)</f>
        <v>119933</v>
      </c>
      <c r="L73" s="145">
        <v>123393.3</v>
      </c>
      <c r="M73" s="172">
        <f>-1034.9-2425.4</f>
        <v>-3460.3</v>
      </c>
      <c r="N73" s="3">
        <f t="shared" ref="N73:N76" si="91">SUM(L73:M73)</f>
        <v>119933</v>
      </c>
    </row>
    <row r="74" spans="1:14" ht="15.75" outlineLevel="7" x14ac:dyDescent="0.25">
      <c r="A74" s="175" t="s">
        <v>414</v>
      </c>
      <c r="B74" s="175" t="s">
        <v>418</v>
      </c>
      <c r="C74" s="175" t="s">
        <v>32</v>
      </c>
      <c r="D74" s="175" t="s">
        <v>7</v>
      </c>
      <c r="E74" s="256" t="s">
        <v>8</v>
      </c>
      <c r="F74" s="108">
        <v>10190.200000000001</v>
      </c>
      <c r="G74" s="108"/>
      <c r="H74" s="3">
        <f t="shared" si="89"/>
        <v>10190.200000000001</v>
      </c>
      <c r="I74" s="145">
        <v>10190.200000000001</v>
      </c>
      <c r="J74" s="108"/>
      <c r="K74" s="3">
        <f t="shared" si="90"/>
        <v>10190.200000000001</v>
      </c>
      <c r="L74" s="145">
        <v>10190.200000000001</v>
      </c>
      <c r="M74" s="108"/>
      <c r="N74" s="3">
        <f t="shared" si="91"/>
        <v>10190.200000000001</v>
      </c>
    </row>
    <row r="75" spans="1:14" ht="15.75" outlineLevel="7" x14ac:dyDescent="0.25">
      <c r="A75" s="175" t="s">
        <v>414</v>
      </c>
      <c r="B75" s="175" t="s">
        <v>418</v>
      </c>
      <c r="C75" s="175" t="s">
        <v>32</v>
      </c>
      <c r="D75" s="175" t="s">
        <v>51</v>
      </c>
      <c r="E75" s="256" t="s">
        <v>52</v>
      </c>
      <c r="F75" s="108">
        <v>1020</v>
      </c>
      <c r="G75" s="108"/>
      <c r="H75" s="3">
        <f t="shared" si="89"/>
        <v>1020</v>
      </c>
      <c r="I75" s="145">
        <v>260</v>
      </c>
      <c r="J75" s="108"/>
      <c r="K75" s="3">
        <f t="shared" si="90"/>
        <v>260</v>
      </c>
      <c r="L75" s="145">
        <v>260</v>
      </c>
      <c r="M75" s="108"/>
      <c r="N75" s="3">
        <f t="shared" si="91"/>
        <v>260</v>
      </c>
    </row>
    <row r="76" spans="1:14" ht="15.75" outlineLevel="7" x14ac:dyDescent="0.25">
      <c r="A76" s="175" t="s">
        <v>414</v>
      </c>
      <c r="B76" s="175" t="s">
        <v>418</v>
      </c>
      <c r="C76" s="175" t="s">
        <v>32</v>
      </c>
      <c r="D76" s="175" t="s">
        <v>15</v>
      </c>
      <c r="E76" s="256" t="s">
        <v>16</v>
      </c>
      <c r="F76" s="108">
        <v>347.3</v>
      </c>
      <c r="G76" s="108"/>
      <c r="H76" s="3">
        <f t="shared" si="89"/>
        <v>347.3</v>
      </c>
      <c r="I76" s="145">
        <v>347.3</v>
      </c>
      <c r="J76" s="108"/>
      <c r="K76" s="3">
        <f t="shared" si="90"/>
        <v>347.3</v>
      </c>
      <c r="L76" s="145">
        <v>347.3</v>
      </c>
      <c r="M76" s="108"/>
      <c r="N76" s="3">
        <f t="shared" si="91"/>
        <v>347.3</v>
      </c>
    </row>
    <row r="77" spans="1:14" ht="15.75" outlineLevel="5" x14ac:dyDescent="0.25">
      <c r="A77" s="198" t="s">
        <v>414</v>
      </c>
      <c r="B77" s="198" t="s">
        <v>418</v>
      </c>
      <c r="C77" s="198" t="s">
        <v>34</v>
      </c>
      <c r="D77" s="198"/>
      <c r="E77" s="254" t="s">
        <v>10</v>
      </c>
      <c r="F77" s="143">
        <f t="shared" ref="F77:N77" si="92">F78</f>
        <v>1200</v>
      </c>
      <c r="G77" s="143">
        <f t="shared" si="92"/>
        <v>0</v>
      </c>
      <c r="H77" s="180">
        <f t="shared" si="92"/>
        <v>1200</v>
      </c>
      <c r="I77" s="143">
        <f t="shared" ref="I77:L77" si="93">I78</f>
        <v>1000</v>
      </c>
      <c r="J77" s="143">
        <f t="shared" si="92"/>
        <v>0</v>
      </c>
      <c r="K77" s="180">
        <f t="shared" si="92"/>
        <v>1000</v>
      </c>
      <c r="L77" s="143">
        <f t="shared" si="93"/>
        <v>1000</v>
      </c>
      <c r="M77" s="143">
        <f t="shared" si="92"/>
        <v>0</v>
      </c>
      <c r="N77" s="180">
        <f t="shared" si="92"/>
        <v>1000</v>
      </c>
    </row>
    <row r="78" spans="1:14" ht="15.75" outlineLevel="7" x14ac:dyDescent="0.25">
      <c r="A78" s="175" t="s">
        <v>414</v>
      </c>
      <c r="B78" s="175" t="s">
        <v>418</v>
      </c>
      <c r="C78" s="175" t="s">
        <v>34</v>
      </c>
      <c r="D78" s="175" t="s">
        <v>7</v>
      </c>
      <c r="E78" s="256" t="s">
        <v>8</v>
      </c>
      <c r="F78" s="108">
        <v>1200</v>
      </c>
      <c r="G78" s="108"/>
      <c r="H78" s="3">
        <f>SUM(F78:G78)</f>
        <v>1200</v>
      </c>
      <c r="I78" s="145">
        <v>1000</v>
      </c>
      <c r="J78" s="108"/>
      <c r="K78" s="3">
        <f>SUM(I78:J78)</f>
        <v>1000</v>
      </c>
      <c r="L78" s="145">
        <v>1000</v>
      </c>
      <c r="M78" s="108"/>
      <c r="N78" s="3">
        <f>SUM(L78:M78)</f>
        <v>1000</v>
      </c>
    </row>
    <row r="79" spans="1:14" ht="31.5" outlineLevel="7" x14ac:dyDescent="0.25">
      <c r="A79" s="198" t="s">
        <v>414</v>
      </c>
      <c r="B79" s="198" t="s">
        <v>418</v>
      </c>
      <c r="C79" s="198" t="s">
        <v>564</v>
      </c>
      <c r="D79" s="198"/>
      <c r="E79" s="254" t="s">
        <v>565</v>
      </c>
      <c r="F79" s="143">
        <f t="shared" ref="F79:N79" si="94">F80</f>
        <v>25.8</v>
      </c>
      <c r="G79" s="143">
        <f t="shared" si="94"/>
        <v>0</v>
      </c>
      <c r="H79" s="180">
        <f t="shared" si="94"/>
        <v>25.8</v>
      </c>
      <c r="I79" s="143">
        <f t="shared" si="94"/>
        <v>26.6</v>
      </c>
      <c r="J79" s="143">
        <f t="shared" si="94"/>
        <v>0</v>
      </c>
      <c r="K79" s="180">
        <f t="shared" si="94"/>
        <v>26.6</v>
      </c>
      <c r="L79" s="143">
        <f t="shared" si="94"/>
        <v>26.6</v>
      </c>
      <c r="M79" s="143">
        <f t="shared" si="94"/>
        <v>0</v>
      </c>
      <c r="N79" s="180">
        <f t="shared" si="94"/>
        <v>26.6</v>
      </c>
    </row>
    <row r="80" spans="1:14" ht="31.5" outlineLevel="7" x14ac:dyDescent="0.25">
      <c r="A80" s="175" t="s">
        <v>414</v>
      </c>
      <c r="B80" s="175" t="s">
        <v>418</v>
      </c>
      <c r="C80" s="175" t="s">
        <v>564</v>
      </c>
      <c r="D80" s="175" t="s">
        <v>4</v>
      </c>
      <c r="E80" s="256" t="s">
        <v>5</v>
      </c>
      <c r="F80" s="134">
        <v>25.8</v>
      </c>
      <c r="G80" s="108"/>
      <c r="H80" s="3">
        <f>SUM(F80:G80)</f>
        <v>25.8</v>
      </c>
      <c r="I80" s="134">
        <v>26.6</v>
      </c>
      <c r="J80" s="108"/>
      <c r="K80" s="3">
        <f>SUM(I80:J80)</f>
        <v>26.6</v>
      </c>
      <c r="L80" s="134">
        <v>26.6</v>
      </c>
      <c r="M80" s="108"/>
      <c r="N80" s="3">
        <f>SUM(L80:M80)</f>
        <v>26.6</v>
      </c>
    </row>
    <row r="81" spans="1:14" ht="15.75" outlineLevel="7" x14ac:dyDescent="0.25">
      <c r="A81" s="198" t="s">
        <v>414</v>
      </c>
      <c r="B81" s="198" t="s">
        <v>418</v>
      </c>
      <c r="C81" s="198" t="s">
        <v>566</v>
      </c>
      <c r="D81" s="198"/>
      <c r="E81" s="254" t="s">
        <v>567</v>
      </c>
      <c r="F81" s="143">
        <f t="shared" ref="F81:N81" si="95">F82</f>
        <v>176.6</v>
      </c>
      <c r="G81" s="143">
        <f t="shared" si="95"/>
        <v>0</v>
      </c>
      <c r="H81" s="180">
        <f t="shared" si="95"/>
        <v>176.6</v>
      </c>
      <c r="I81" s="143">
        <f t="shared" si="95"/>
        <v>176.6</v>
      </c>
      <c r="J81" s="143">
        <f t="shared" si="95"/>
        <v>0</v>
      </c>
      <c r="K81" s="180">
        <f t="shared" si="95"/>
        <v>176.6</v>
      </c>
      <c r="L81" s="143">
        <f t="shared" si="95"/>
        <v>176.6</v>
      </c>
      <c r="M81" s="143">
        <f t="shared" si="95"/>
        <v>0</v>
      </c>
      <c r="N81" s="180">
        <f t="shared" si="95"/>
        <v>176.6</v>
      </c>
    </row>
    <row r="82" spans="1:14" ht="15.75" outlineLevel="7" x14ac:dyDescent="0.25">
      <c r="A82" s="175" t="s">
        <v>414</v>
      </c>
      <c r="B82" s="175" t="s">
        <v>418</v>
      </c>
      <c r="C82" s="175" t="s">
        <v>566</v>
      </c>
      <c r="D82" s="175" t="s">
        <v>7</v>
      </c>
      <c r="E82" s="256" t="s">
        <v>8</v>
      </c>
      <c r="F82" s="134">
        <v>176.6</v>
      </c>
      <c r="G82" s="108"/>
      <c r="H82" s="3">
        <f>SUM(F82:G82)</f>
        <v>176.6</v>
      </c>
      <c r="I82" s="134">
        <v>176.6</v>
      </c>
      <c r="J82" s="108"/>
      <c r="K82" s="3">
        <f>SUM(I82:J82)</f>
        <v>176.6</v>
      </c>
      <c r="L82" s="134">
        <v>176.6</v>
      </c>
      <c r="M82" s="108"/>
      <c r="N82" s="3">
        <f>SUM(L82:M82)</f>
        <v>176.6</v>
      </c>
    </row>
    <row r="83" spans="1:14" ht="15.75" outlineLevel="7" x14ac:dyDescent="0.25">
      <c r="A83" s="198" t="s">
        <v>414</v>
      </c>
      <c r="B83" s="198" t="s">
        <v>418</v>
      </c>
      <c r="C83" s="198" t="s">
        <v>568</v>
      </c>
      <c r="D83" s="198"/>
      <c r="E83" s="254" t="s">
        <v>569</v>
      </c>
      <c r="F83" s="143">
        <f t="shared" ref="F83:N83" si="96">F84+F85</f>
        <v>544.70000000000005</v>
      </c>
      <c r="G83" s="143">
        <f t="shared" ref="G83:H83" si="97">G84+G85</f>
        <v>0</v>
      </c>
      <c r="H83" s="180">
        <f t="shared" si="97"/>
        <v>544.70000000000005</v>
      </c>
      <c r="I83" s="143">
        <f t="shared" si="96"/>
        <v>560.9</v>
      </c>
      <c r="J83" s="143">
        <f t="shared" si="96"/>
        <v>0</v>
      </c>
      <c r="K83" s="180">
        <f t="shared" si="96"/>
        <v>560.9</v>
      </c>
      <c r="L83" s="143">
        <f t="shared" si="96"/>
        <v>560.9</v>
      </c>
      <c r="M83" s="143">
        <f t="shared" si="96"/>
        <v>0</v>
      </c>
      <c r="N83" s="180">
        <f t="shared" si="96"/>
        <v>560.9</v>
      </c>
    </row>
    <row r="84" spans="1:14" ht="31.5" outlineLevel="7" x14ac:dyDescent="0.25">
      <c r="A84" s="175" t="s">
        <v>414</v>
      </c>
      <c r="B84" s="175" t="s">
        <v>418</v>
      </c>
      <c r="C84" s="175" t="s">
        <v>568</v>
      </c>
      <c r="D84" s="175" t="s">
        <v>4</v>
      </c>
      <c r="E84" s="256" t="s">
        <v>5</v>
      </c>
      <c r="F84" s="108">
        <v>444.70000000000005</v>
      </c>
      <c r="G84" s="108"/>
      <c r="H84" s="3">
        <f t="shared" ref="H84:H85" si="98">SUM(F84:G84)</f>
        <v>444.70000000000005</v>
      </c>
      <c r="I84" s="108">
        <v>460.9</v>
      </c>
      <c r="J84" s="108"/>
      <c r="K84" s="3">
        <f t="shared" ref="K84:K85" si="99">SUM(I84:J84)</f>
        <v>460.9</v>
      </c>
      <c r="L84" s="108">
        <v>460.9</v>
      </c>
      <c r="M84" s="108"/>
      <c r="N84" s="3">
        <f t="shared" ref="N84:N85" si="100">SUM(L84:M84)</f>
        <v>460.9</v>
      </c>
    </row>
    <row r="85" spans="1:14" ht="15.75" outlineLevel="7" x14ac:dyDescent="0.25">
      <c r="A85" s="175" t="s">
        <v>414</v>
      </c>
      <c r="B85" s="175" t="s">
        <v>418</v>
      </c>
      <c r="C85" s="175" t="s">
        <v>568</v>
      </c>
      <c r="D85" s="175" t="s">
        <v>7</v>
      </c>
      <c r="E85" s="256" t="s">
        <v>8</v>
      </c>
      <c r="F85" s="108">
        <v>100</v>
      </c>
      <c r="G85" s="108"/>
      <c r="H85" s="3">
        <f t="shared" si="98"/>
        <v>100</v>
      </c>
      <c r="I85" s="108">
        <v>100</v>
      </c>
      <c r="J85" s="108"/>
      <c r="K85" s="3">
        <f t="shared" si="99"/>
        <v>100</v>
      </c>
      <c r="L85" s="108">
        <v>100</v>
      </c>
      <c r="M85" s="108"/>
      <c r="N85" s="3">
        <f t="shared" si="100"/>
        <v>100</v>
      </c>
    </row>
    <row r="86" spans="1:14" ht="15.75" outlineLevel="7" x14ac:dyDescent="0.25">
      <c r="A86" s="198" t="s">
        <v>414</v>
      </c>
      <c r="B86" s="198" t="s">
        <v>418</v>
      </c>
      <c r="C86" s="198" t="s">
        <v>570</v>
      </c>
      <c r="D86" s="198"/>
      <c r="E86" s="254" t="s">
        <v>571</v>
      </c>
      <c r="F86" s="143">
        <f t="shared" ref="F86:N86" si="101">F87+F88</f>
        <v>8263.2999999999993</v>
      </c>
      <c r="G86" s="143">
        <f t="shared" ref="G86:H86" si="102">G87+G88</f>
        <v>0</v>
      </c>
      <c r="H86" s="180">
        <f t="shared" si="102"/>
        <v>8263.2999999999993</v>
      </c>
      <c r="I86" s="143">
        <f t="shared" si="101"/>
        <v>8505.7999999999993</v>
      </c>
      <c r="J86" s="143">
        <f t="shared" si="101"/>
        <v>0</v>
      </c>
      <c r="K86" s="180">
        <f t="shared" si="101"/>
        <v>8505.7999999999993</v>
      </c>
      <c r="L86" s="143">
        <f t="shared" si="101"/>
        <v>8505.7999999999993</v>
      </c>
      <c r="M86" s="143">
        <f t="shared" si="101"/>
        <v>0</v>
      </c>
      <c r="N86" s="180">
        <f t="shared" si="101"/>
        <v>8505.7999999999993</v>
      </c>
    </row>
    <row r="87" spans="1:14" ht="31.5" outlineLevel="7" x14ac:dyDescent="0.25">
      <c r="A87" s="175" t="s">
        <v>414</v>
      </c>
      <c r="B87" s="175" t="s">
        <v>418</v>
      </c>
      <c r="C87" s="175" t="s">
        <v>570</v>
      </c>
      <c r="D87" s="175" t="s">
        <v>4</v>
      </c>
      <c r="E87" s="256" t="s">
        <v>5</v>
      </c>
      <c r="F87" s="108">
        <v>8168.2999999999993</v>
      </c>
      <c r="G87" s="108"/>
      <c r="H87" s="3">
        <f t="shared" ref="H87:H88" si="103">SUM(F87:G87)</f>
        <v>8168.2999999999993</v>
      </c>
      <c r="I87" s="108">
        <v>8410.7999999999993</v>
      </c>
      <c r="J87" s="108"/>
      <c r="K87" s="3">
        <f t="shared" ref="K87:K88" si="104">SUM(I87:J87)</f>
        <v>8410.7999999999993</v>
      </c>
      <c r="L87" s="108">
        <v>8410.7999999999993</v>
      </c>
      <c r="M87" s="108"/>
      <c r="N87" s="3">
        <f t="shared" ref="N87:N88" si="105">SUM(L87:M87)</f>
        <v>8410.7999999999993</v>
      </c>
    </row>
    <row r="88" spans="1:14" ht="15.75" outlineLevel="7" x14ac:dyDescent="0.25">
      <c r="A88" s="175" t="s">
        <v>414</v>
      </c>
      <c r="B88" s="175" t="s">
        <v>418</v>
      </c>
      <c r="C88" s="175" t="s">
        <v>570</v>
      </c>
      <c r="D88" s="175" t="s">
        <v>7</v>
      </c>
      <c r="E88" s="256" t="s">
        <v>8</v>
      </c>
      <c r="F88" s="108">
        <v>95</v>
      </c>
      <c r="G88" s="108"/>
      <c r="H88" s="3">
        <f t="shared" si="103"/>
        <v>95</v>
      </c>
      <c r="I88" s="108">
        <v>95</v>
      </c>
      <c r="J88" s="108"/>
      <c r="K88" s="3">
        <f t="shared" si="104"/>
        <v>95</v>
      </c>
      <c r="L88" s="108">
        <v>95</v>
      </c>
      <c r="M88" s="108"/>
      <c r="N88" s="3">
        <f t="shared" si="105"/>
        <v>95</v>
      </c>
    </row>
    <row r="89" spans="1:14" ht="31.5" outlineLevel="7" x14ac:dyDescent="0.25">
      <c r="A89" s="198" t="s">
        <v>414</v>
      </c>
      <c r="B89" s="198" t="s">
        <v>418</v>
      </c>
      <c r="C89" s="198" t="s">
        <v>572</v>
      </c>
      <c r="D89" s="198"/>
      <c r="E89" s="254" t="s">
        <v>573</v>
      </c>
      <c r="F89" s="143">
        <f t="shared" ref="F89:N89" si="106">F90</f>
        <v>0.8</v>
      </c>
      <c r="G89" s="143">
        <f t="shared" si="106"/>
        <v>0</v>
      </c>
      <c r="H89" s="180">
        <f t="shared" si="106"/>
        <v>0.8</v>
      </c>
      <c r="I89" s="143">
        <f t="shared" si="106"/>
        <v>0.8</v>
      </c>
      <c r="J89" s="143">
        <f t="shared" si="106"/>
        <v>0</v>
      </c>
      <c r="K89" s="180">
        <f t="shared" si="106"/>
        <v>0.8</v>
      </c>
      <c r="L89" s="143">
        <f t="shared" si="106"/>
        <v>0.8</v>
      </c>
      <c r="M89" s="143">
        <f t="shared" si="106"/>
        <v>0</v>
      </c>
      <c r="N89" s="180">
        <f t="shared" si="106"/>
        <v>0.8</v>
      </c>
    </row>
    <row r="90" spans="1:14" ht="31.5" outlineLevel="7" x14ac:dyDescent="0.25">
      <c r="A90" s="175" t="s">
        <v>414</v>
      </c>
      <c r="B90" s="175" t="s">
        <v>418</v>
      </c>
      <c r="C90" s="175" t="s">
        <v>572</v>
      </c>
      <c r="D90" s="175" t="s">
        <v>4</v>
      </c>
      <c r="E90" s="256" t="s">
        <v>5</v>
      </c>
      <c r="F90" s="108">
        <v>0.8</v>
      </c>
      <c r="G90" s="108"/>
      <c r="H90" s="3">
        <f>SUM(F90:G90)</f>
        <v>0.8</v>
      </c>
      <c r="I90" s="108">
        <v>0.8</v>
      </c>
      <c r="J90" s="108"/>
      <c r="K90" s="3">
        <f>SUM(I90:J90)</f>
        <v>0.8</v>
      </c>
      <c r="L90" s="108">
        <v>0.8</v>
      </c>
      <c r="M90" s="108"/>
      <c r="N90" s="3">
        <f>SUM(L90:M90)</f>
        <v>0.8</v>
      </c>
    </row>
    <row r="91" spans="1:14" ht="31.5" outlineLevel="7" x14ac:dyDescent="0.25">
      <c r="A91" s="198" t="s">
        <v>414</v>
      </c>
      <c r="B91" s="198" t="s">
        <v>418</v>
      </c>
      <c r="C91" s="198" t="s">
        <v>574</v>
      </c>
      <c r="D91" s="198"/>
      <c r="E91" s="254" t="s">
        <v>575</v>
      </c>
      <c r="F91" s="143">
        <f t="shared" ref="F91:N91" si="107">F92</f>
        <v>674.1</v>
      </c>
      <c r="G91" s="143">
        <f t="shared" si="107"/>
        <v>0</v>
      </c>
      <c r="H91" s="180">
        <f t="shared" si="107"/>
        <v>674.1</v>
      </c>
      <c r="I91" s="143">
        <f t="shared" si="107"/>
        <v>694.3</v>
      </c>
      <c r="J91" s="143">
        <f t="shared" si="107"/>
        <v>0</v>
      </c>
      <c r="K91" s="180">
        <f t="shared" si="107"/>
        <v>694.3</v>
      </c>
      <c r="L91" s="143">
        <f t="shared" si="107"/>
        <v>694.3</v>
      </c>
      <c r="M91" s="143">
        <f t="shared" si="107"/>
        <v>0</v>
      </c>
      <c r="N91" s="180">
        <f t="shared" si="107"/>
        <v>694.3</v>
      </c>
    </row>
    <row r="92" spans="1:14" ht="31.5" outlineLevel="7" x14ac:dyDescent="0.25">
      <c r="A92" s="175" t="s">
        <v>414</v>
      </c>
      <c r="B92" s="175" t="s">
        <v>418</v>
      </c>
      <c r="C92" s="175" t="s">
        <v>574</v>
      </c>
      <c r="D92" s="175" t="s">
        <v>4</v>
      </c>
      <c r="E92" s="256" t="s">
        <v>5</v>
      </c>
      <c r="F92" s="108">
        <v>674.1</v>
      </c>
      <c r="G92" s="108"/>
      <c r="H92" s="3">
        <f>SUM(F92:G92)</f>
        <v>674.1</v>
      </c>
      <c r="I92" s="108">
        <v>694.3</v>
      </c>
      <c r="J92" s="108"/>
      <c r="K92" s="3">
        <f>SUM(I92:J92)</f>
        <v>694.3</v>
      </c>
      <c r="L92" s="108">
        <v>694.3</v>
      </c>
      <c r="M92" s="108"/>
      <c r="N92" s="3">
        <f>SUM(L92:M92)</f>
        <v>694.3</v>
      </c>
    </row>
    <row r="93" spans="1:14" ht="15.75" outlineLevel="7" x14ac:dyDescent="0.25">
      <c r="A93" s="198" t="s">
        <v>414</v>
      </c>
      <c r="B93" s="198" t="s">
        <v>576</v>
      </c>
      <c r="C93" s="198"/>
      <c r="D93" s="198"/>
      <c r="E93" s="254" t="s">
        <v>577</v>
      </c>
      <c r="F93" s="143">
        <f t="shared" ref="F93:N97" si="108">F94</f>
        <v>16.5</v>
      </c>
      <c r="G93" s="143">
        <f t="shared" si="108"/>
        <v>0</v>
      </c>
      <c r="H93" s="180">
        <f t="shared" si="108"/>
        <v>16.5</v>
      </c>
      <c r="I93" s="143">
        <f t="shared" si="108"/>
        <v>320.5</v>
      </c>
      <c r="J93" s="143">
        <f t="shared" si="108"/>
        <v>0</v>
      </c>
      <c r="K93" s="180">
        <f t="shared" si="108"/>
        <v>320.5</v>
      </c>
      <c r="L93" s="143">
        <f t="shared" si="108"/>
        <v>301.89999999999998</v>
      </c>
      <c r="M93" s="143">
        <f t="shared" si="108"/>
        <v>0</v>
      </c>
      <c r="N93" s="180">
        <f t="shared" si="108"/>
        <v>301.89999999999998</v>
      </c>
    </row>
    <row r="94" spans="1:14" ht="31.5" outlineLevel="7" x14ac:dyDescent="0.25">
      <c r="A94" s="198" t="s">
        <v>414</v>
      </c>
      <c r="B94" s="198" t="s">
        <v>576</v>
      </c>
      <c r="C94" s="198" t="s">
        <v>26</v>
      </c>
      <c r="D94" s="198"/>
      <c r="E94" s="254" t="s">
        <v>27</v>
      </c>
      <c r="F94" s="143">
        <f t="shared" si="108"/>
        <v>16.5</v>
      </c>
      <c r="G94" s="143">
        <f t="shared" si="108"/>
        <v>0</v>
      </c>
      <c r="H94" s="180">
        <f t="shared" si="108"/>
        <v>16.5</v>
      </c>
      <c r="I94" s="143">
        <f t="shared" si="108"/>
        <v>320.5</v>
      </c>
      <c r="J94" s="143">
        <f t="shared" si="108"/>
        <v>0</v>
      </c>
      <c r="K94" s="180">
        <f t="shared" si="108"/>
        <v>320.5</v>
      </c>
      <c r="L94" s="143">
        <f t="shared" si="108"/>
        <v>301.89999999999998</v>
      </c>
      <c r="M94" s="143">
        <f t="shared" si="108"/>
        <v>0</v>
      </c>
      <c r="N94" s="180">
        <f t="shared" si="108"/>
        <v>301.89999999999998</v>
      </c>
    </row>
    <row r="95" spans="1:14" ht="31.5" outlineLevel="7" x14ac:dyDescent="0.25">
      <c r="A95" s="198" t="s">
        <v>414</v>
      </c>
      <c r="B95" s="198" t="s">
        <v>576</v>
      </c>
      <c r="C95" s="198" t="s">
        <v>28</v>
      </c>
      <c r="D95" s="198"/>
      <c r="E95" s="254" t="s">
        <v>29</v>
      </c>
      <c r="F95" s="143">
        <f t="shared" si="108"/>
        <v>16.5</v>
      </c>
      <c r="G95" s="143">
        <f t="shared" si="108"/>
        <v>0</v>
      </c>
      <c r="H95" s="180">
        <f t="shared" si="108"/>
        <v>16.5</v>
      </c>
      <c r="I95" s="143">
        <f t="shared" si="108"/>
        <v>320.5</v>
      </c>
      <c r="J95" s="143">
        <f t="shared" si="108"/>
        <v>0</v>
      </c>
      <c r="K95" s="180">
        <f t="shared" si="108"/>
        <v>320.5</v>
      </c>
      <c r="L95" s="143">
        <f t="shared" si="108"/>
        <v>301.89999999999998</v>
      </c>
      <c r="M95" s="143">
        <f t="shared" si="108"/>
        <v>0</v>
      </c>
      <c r="N95" s="180">
        <f t="shared" si="108"/>
        <v>301.89999999999998</v>
      </c>
    </row>
    <row r="96" spans="1:14" ht="31.5" outlineLevel="7" x14ac:dyDescent="0.25">
      <c r="A96" s="198" t="s">
        <v>414</v>
      </c>
      <c r="B96" s="198" t="s">
        <v>576</v>
      </c>
      <c r="C96" s="198" t="s">
        <v>30</v>
      </c>
      <c r="D96" s="198"/>
      <c r="E96" s="254" t="s">
        <v>31</v>
      </c>
      <c r="F96" s="143">
        <f t="shared" si="108"/>
        <v>16.5</v>
      </c>
      <c r="G96" s="143">
        <f t="shared" si="108"/>
        <v>0</v>
      </c>
      <c r="H96" s="180">
        <f t="shared" si="108"/>
        <v>16.5</v>
      </c>
      <c r="I96" s="143">
        <f t="shared" si="108"/>
        <v>320.5</v>
      </c>
      <c r="J96" s="143">
        <f t="shared" si="108"/>
        <v>0</v>
      </c>
      <c r="K96" s="180">
        <f t="shared" si="108"/>
        <v>320.5</v>
      </c>
      <c r="L96" s="143">
        <f t="shared" si="108"/>
        <v>301.89999999999998</v>
      </c>
      <c r="M96" s="143">
        <f t="shared" si="108"/>
        <v>0</v>
      </c>
      <c r="N96" s="180">
        <f t="shared" si="108"/>
        <v>301.89999999999998</v>
      </c>
    </row>
    <row r="97" spans="1:14" ht="31.5" outlineLevel="7" x14ac:dyDescent="0.25">
      <c r="A97" s="198" t="s">
        <v>414</v>
      </c>
      <c r="B97" s="198" t="s">
        <v>576</v>
      </c>
      <c r="C97" s="198" t="s">
        <v>578</v>
      </c>
      <c r="D97" s="198"/>
      <c r="E97" s="254" t="s">
        <v>579</v>
      </c>
      <c r="F97" s="143">
        <f t="shared" si="108"/>
        <v>16.5</v>
      </c>
      <c r="G97" s="143">
        <f t="shared" si="108"/>
        <v>0</v>
      </c>
      <c r="H97" s="180">
        <f t="shared" si="108"/>
        <v>16.5</v>
      </c>
      <c r="I97" s="143">
        <f t="shared" si="108"/>
        <v>320.5</v>
      </c>
      <c r="J97" s="143">
        <f t="shared" si="108"/>
        <v>0</v>
      </c>
      <c r="K97" s="180">
        <f t="shared" si="108"/>
        <v>320.5</v>
      </c>
      <c r="L97" s="143">
        <f t="shared" si="108"/>
        <v>301.89999999999998</v>
      </c>
      <c r="M97" s="143">
        <f t="shared" si="108"/>
        <v>0</v>
      </c>
      <c r="N97" s="180">
        <f t="shared" si="108"/>
        <v>301.89999999999998</v>
      </c>
    </row>
    <row r="98" spans="1:14" ht="15.75" outlineLevel="7" x14ac:dyDescent="0.25">
      <c r="A98" s="175" t="s">
        <v>414</v>
      </c>
      <c r="B98" s="175" t="s">
        <v>576</v>
      </c>
      <c r="C98" s="175" t="s">
        <v>578</v>
      </c>
      <c r="D98" s="175" t="s">
        <v>7</v>
      </c>
      <c r="E98" s="256" t="s">
        <v>8</v>
      </c>
      <c r="F98" s="108">
        <v>16.5</v>
      </c>
      <c r="G98" s="108"/>
      <c r="H98" s="3">
        <f>SUM(F98:G98)</f>
        <v>16.5</v>
      </c>
      <c r="I98" s="108">
        <v>320.5</v>
      </c>
      <c r="J98" s="108"/>
      <c r="K98" s="3">
        <f>SUM(I98:J98)</f>
        <v>320.5</v>
      </c>
      <c r="L98" s="108">
        <v>301.89999999999998</v>
      </c>
      <c r="M98" s="108"/>
      <c r="N98" s="3">
        <f>SUM(L98:M98)</f>
        <v>301.89999999999998</v>
      </c>
    </row>
    <row r="99" spans="1:14" ht="18.75" customHeight="1" outlineLevel="7" x14ac:dyDescent="0.25">
      <c r="A99" s="198" t="s">
        <v>414</v>
      </c>
      <c r="B99" s="198" t="s">
        <v>518</v>
      </c>
      <c r="C99" s="198"/>
      <c r="D99" s="198"/>
      <c r="E99" s="254" t="s">
        <v>519</v>
      </c>
      <c r="F99" s="143">
        <f t="shared" ref="F99:M101" si="109">F100</f>
        <v>0</v>
      </c>
      <c r="G99" s="143">
        <f t="shared" si="109"/>
        <v>0</v>
      </c>
      <c r="H99" s="180"/>
      <c r="I99" s="143">
        <f t="shared" ref="I99:L101" si="110">I100</f>
        <v>12000</v>
      </c>
      <c r="J99" s="143">
        <f t="shared" si="109"/>
        <v>0</v>
      </c>
      <c r="K99" s="180">
        <f t="shared" si="109"/>
        <v>12000</v>
      </c>
      <c r="L99" s="143">
        <f t="shared" si="110"/>
        <v>0</v>
      </c>
      <c r="M99" s="143">
        <f t="shared" si="109"/>
        <v>0</v>
      </c>
      <c r="N99" s="180"/>
    </row>
    <row r="100" spans="1:14" ht="31.5" outlineLevel="7" x14ac:dyDescent="0.25">
      <c r="A100" s="198" t="s">
        <v>414</v>
      </c>
      <c r="B100" s="198" t="s">
        <v>518</v>
      </c>
      <c r="C100" s="198" t="s">
        <v>11</v>
      </c>
      <c r="D100" s="198"/>
      <c r="E100" s="254" t="s">
        <v>12</v>
      </c>
      <c r="F100" s="143">
        <f t="shared" si="109"/>
        <v>0</v>
      </c>
      <c r="G100" s="143">
        <f t="shared" si="109"/>
        <v>0</v>
      </c>
      <c r="H100" s="180"/>
      <c r="I100" s="143">
        <f t="shared" si="110"/>
        <v>12000</v>
      </c>
      <c r="J100" s="143">
        <f t="shared" si="109"/>
        <v>0</v>
      </c>
      <c r="K100" s="180">
        <f t="shared" si="109"/>
        <v>12000</v>
      </c>
      <c r="L100" s="143">
        <f t="shared" si="110"/>
        <v>0</v>
      </c>
      <c r="M100" s="143">
        <f t="shared" si="109"/>
        <v>0</v>
      </c>
      <c r="N100" s="180"/>
    </row>
    <row r="101" spans="1:14" ht="15.75" outlineLevel="7" x14ac:dyDescent="0.25">
      <c r="A101" s="198" t="s">
        <v>414</v>
      </c>
      <c r="B101" s="198" t="s">
        <v>518</v>
      </c>
      <c r="C101" s="198" t="s">
        <v>622</v>
      </c>
      <c r="D101" s="198"/>
      <c r="E101" s="254" t="s">
        <v>525</v>
      </c>
      <c r="F101" s="143">
        <f t="shared" si="109"/>
        <v>0</v>
      </c>
      <c r="G101" s="143">
        <f t="shared" si="109"/>
        <v>0</v>
      </c>
      <c r="H101" s="180"/>
      <c r="I101" s="143">
        <f t="shared" si="110"/>
        <v>12000</v>
      </c>
      <c r="J101" s="143">
        <f t="shared" si="109"/>
        <v>0</v>
      </c>
      <c r="K101" s="180">
        <f t="shared" si="109"/>
        <v>12000</v>
      </c>
      <c r="L101" s="143">
        <f t="shared" si="110"/>
        <v>0</v>
      </c>
      <c r="M101" s="143">
        <f t="shared" si="109"/>
        <v>0</v>
      </c>
      <c r="N101" s="180"/>
    </row>
    <row r="102" spans="1:14" ht="15.75" outlineLevel="7" x14ac:dyDescent="0.25">
      <c r="A102" s="175" t="s">
        <v>414</v>
      </c>
      <c r="B102" s="175" t="s">
        <v>518</v>
      </c>
      <c r="C102" s="175" t="s">
        <v>622</v>
      </c>
      <c r="D102" s="175" t="s">
        <v>15</v>
      </c>
      <c r="E102" s="256" t="s">
        <v>16</v>
      </c>
      <c r="F102" s="108">
        <v>0</v>
      </c>
      <c r="G102" s="108"/>
      <c r="H102" s="3"/>
      <c r="I102" s="108">
        <v>12000</v>
      </c>
      <c r="J102" s="108"/>
      <c r="K102" s="3">
        <f>SUM(I102:J102)</f>
        <v>12000</v>
      </c>
      <c r="L102" s="108">
        <v>0</v>
      </c>
      <c r="M102" s="108"/>
      <c r="N102" s="3"/>
    </row>
    <row r="103" spans="1:14" ht="15.75" outlineLevel="1" x14ac:dyDescent="0.25">
      <c r="A103" s="198" t="s">
        <v>414</v>
      </c>
      <c r="B103" s="198" t="s">
        <v>420</v>
      </c>
      <c r="C103" s="198"/>
      <c r="D103" s="198"/>
      <c r="E103" s="254" t="s">
        <v>421</v>
      </c>
      <c r="F103" s="143">
        <f t="shared" ref="F103:N105" si="111">F104</f>
        <v>5000</v>
      </c>
      <c r="G103" s="143">
        <f t="shared" si="111"/>
        <v>0</v>
      </c>
      <c r="H103" s="180">
        <f t="shared" si="111"/>
        <v>5000</v>
      </c>
      <c r="I103" s="143">
        <f t="shared" ref="I103:L105" si="112">I104</f>
        <v>1000</v>
      </c>
      <c r="J103" s="143">
        <f t="shared" si="111"/>
        <v>0</v>
      </c>
      <c r="K103" s="180">
        <f t="shared" si="111"/>
        <v>1000</v>
      </c>
      <c r="L103" s="143">
        <f t="shared" si="112"/>
        <v>1000</v>
      </c>
      <c r="M103" s="143">
        <f t="shared" si="111"/>
        <v>0</v>
      </c>
      <c r="N103" s="180">
        <f t="shared" si="111"/>
        <v>1000</v>
      </c>
    </row>
    <row r="104" spans="1:14" ht="31.5" outlineLevel="2" x14ac:dyDescent="0.25">
      <c r="A104" s="198" t="s">
        <v>414</v>
      </c>
      <c r="B104" s="198" t="s">
        <v>420</v>
      </c>
      <c r="C104" s="198" t="s">
        <v>11</v>
      </c>
      <c r="D104" s="198"/>
      <c r="E104" s="254" t="s">
        <v>12</v>
      </c>
      <c r="F104" s="143">
        <f t="shared" si="111"/>
        <v>5000</v>
      </c>
      <c r="G104" s="143">
        <f t="shared" si="111"/>
        <v>0</v>
      </c>
      <c r="H104" s="180">
        <f t="shared" si="111"/>
        <v>5000</v>
      </c>
      <c r="I104" s="143">
        <f t="shared" si="112"/>
        <v>1000</v>
      </c>
      <c r="J104" s="143">
        <f t="shared" si="111"/>
        <v>0</v>
      </c>
      <c r="K104" s="180">
        <f t="shared" si="111"/>
        <v>1000</v>
      </c>
      <c r="L104" s="143">
        <f t="shared" si="112"/>
        <v>1000</v>
      </c>
      <c r="M104" s="143">
        <f t="shared" si="111"/>
        <v>0</v>
      </c>
      <c r="N104" s="180">
        <f t="shared" si="111"/>
        <v>1000</v>
      </c>
    </row>
    <row r="105" spans="1:14" ht="15.75" outlineLevel="3" x14ac:dyDescent="0.25">
      <c r="A105" s="198" t="s">
        <v>414</v>
      </c>
      <c r="B105" s="198" t="s">
        <v>420</v>
      </c>
      <c r="C105" s="198" t="s">
        <v>35</v>
      </c>
      <c r="D105" s="198"/>
      <c r="E105" s="254" t="s">
        <v>393</v>
      </c>
      <c r="F105" s="143">
        <f t="shared" si="111"/>
        <v>5000</v>
      </c>
      <c r="G105" s="143">
        <f t="shared" si="111"/>
        <v>0</v>
      </c>
      <c r="H105" s="180">
        <f t="shared" si="111"/>
        <v>5000</v>
      </c>
      <c r="I105" s="143">
        <f t="shared" si="112"/>
        <v>1000</v>
      </c>
      <c r="J105" s="143">
        <f t="shared" si="111"/>
        <v>0</v>
      </c>
      <c r="K105" s="180">
        <f t="shared" si="111"/>
        <v>1000</v>
      </c>
      <c r="L105" s="143">
        <f t="shared" si="112"/>
        <v>1000</v>
      </c>
      <c r="M105" s="143">
        <f t="shared" si="111"/>
        <v>0</v>
      </c>
      <c r="N105" s="180">
        <f t="shared" si="111"/>
        <v>1000</v>
      </c>
    </row>
    <row r="106" spans="1:14" ht="15.75" outlineLevel="7" x14ac:dyDescent="0.25">
      <c r="A106" s="175" t="s">
        <v>414</v>
      </c>
      <c r="B106" s="175" t="s">
        <v>420</v>
      </c>
      <c r="C106" s="175" t="s">
        <v>35</v>
      </c>
      <c r="D106" s="175" t="s">
        <v>15</v>
      </c>
      <c r="E106" s="256" t="s">
        <v>16</v>
      </c>
      <c r="F106" s="108">
        <v>5000</v>
      </c>
      <c r="G106" s="108"/>
      <c r="H106" s="3">
        <f>SUM(F106:G106)</f>
        <v>5000</v>
      </c>
      <c r="I106" s="145">
        <v>1000</v>
      </c>
      <c r="J106" s="108"/>
      <c r="K106" s="3">
        <f>SUM(I106:J106)</f>
        <v>1000</v>
      </c>
      <c r="L106" s="145">
        <v>1000</v>
      </c>
      <c r="M106" s="108"/>
      <c r="N106" s="3">
        <f>SUM(L106:M106)</f>
        <v>1000</v>
      </c>
    </row>
    <row r="107" spans="1:14" ht="15.75" outlineLevel="1" x14ac:dyDescent="0.25">
      <c r="A107" s="198" t="s">
        <v>414</v>
      </c>
      <c r="B107" s="198" t="s">
        <v>404</v>
      </c>
      <c r="C107" s="198"/>
      <c r="D107" s="198"/>
      <c r="E107" s="254" t="s">
        <v>405</v>
      </c>
      <c r="F107" s="143">
        <f>F108+F116+F130+F155</f>
        <v>291328.8</v>
      </c>
      <c r="G107" s="143">
        <f t="shared" ref="G107:H107" si="113">G108+G116+G130+G155</f>
        <v>-192981.12766999999</v>
      </c>
      <c r="H107" s="180">
        <f t="shared" si="113"/>
        <v>98347.672330000001</v>
      </c>
      <c r="I107" s="143">
        <f t="shared" ref="I107:L107" si="114">I108+I116+I130+I155</f>
        <v>96594</v>
      </c>
      <c r="J107" s="143">
        <f t="shared" ref="J107" si="115">J108+J116+J130+J155</f>
        <v>0</v>
      </c>
      <c r="K107" s="180">
        <f t="shared" ref="K107" si="116">K108+K116+K130+K155</f>
        <v>96594</v>
      </c>
      <c r="L107" s="143">
        <f t="shared" si="114"/>
        <v>96594</v>
      </c>
      <c r="M107" s="143">
        <f t="shared" ref="M107" si="117">M108+M116+M130+M155</f>
        <v>0</v>
      </c>
      <c r="N107" s="180">
        <f t="shared" ref="N107" si="118">N108+N116+N130+N155</f>
        <v>96594</v>
      </c>
    </row>
    <row r="108" spans="1:14" ht="31.5" outlineLevel="2" x14ac:dyDescent="0.25">
      <c r="A108" s="198" t="s">
        <v>414</v>
      </c>
      <c r="B108" s="198" t="s">
        <v>404</v>
      </c>
      <c r="C108" s="198" t="s">
        <v>36</v>
      </c>
      <c r="D108" s="198"/>
      <c r="E108" s="254" t="s">
        <v>37</v>
      </c>
      <c r="F108" s="143">
        <f t="shared" ref="F108:N108" si="119">F109</f>
        <v>365</v>
      </c>
      <c r="G108" s="143">
        <f t="shared" si="119"/>
        <v>0</v>
      </c>
      <c r="H108" s="180">
        <f t="shared" si="119"/>
        <v>365</v>
      </c>
      <c r="I108" s="143">
        <f t="shared" ref="I108:L108" si="120">I109</f>
        <v>365</v>
      </c>
      <c r="J108" s="143">
        <f t="shared" si="119"/>
        <v>0</v>
      </c>
      <c r="K108" s="180">
        <f t="shared" si="119"/>
        <v>365</v>
      </c>
      <c r="L108" s="143">
        <f t="shared" si="120"/>
        <v>365</v>
      </c>
      <c r="M108" s="143">
        <f t="shared" si="119"/>
        <v>0</v>
      </c>
      <c r="N108" s="180">
        <f t="shared" si="119"/>
        <v>365</v>
      </c>
    </row>
    <row r="109" spans="1:14" ht="15.75" outlineLevel="3" x14ac:dyDescent="0.25">
      <c r="A109" s="198" t="s">
        <v>414</v>
      </c>
      <c r="B109" s="198" t="s">
        <v>404</v>
      </c>
      <c r="C109" s="198" t="s">
        <v>38</v>
      </c>
      <c r="D109" s="198"/>
      <c r="E109" s="254" t="s">
        <v>39</v>
      </c>
      <c r="F109" s="143">
        <f t="shared" ref="F109:H109" si="121">F113+F110</f>
        <v>365</v>
      </c>
      <c r="G109" s="143">
        <f t="shared" si="121"/>
        <v>0</v>
      </c>
      <c r="H109" s="180">
        <f t="shared" si="121"/>
        <v>365</v>
      </c>
      <c r="I109" s="143">
        <f t="shared" ref="I109:N109" si="122">I113+I110</f>
        <v>365</v>
      </c>
      <c r="J109" s="143">
        <f t="shared" si="122"/>
        <v>0</v>
      </c>
      <c r="K109" s="180">
        <f t="shared" si="122"/>
        <v>365</v>
      </c>
      <c r="L109" s="143">
        <f t="shared" si="122"/>
        <v>365</v>
      </c>
      <c r="M109" s="143">
        <f t="shared" si="122"/>
        <v>0</v>
      </c>
      <c r="N109" s="180">
        <f t="shared" si="122"/>
        <v>365</v>
      </c>
    </row>
    <row r="110" spans="1:14" ht="31.5" outlineLevel="3" x14ac:dyDescent="0.25">
      <c r="A110" s="198" t="s">
        <v>414</v>
      </c>
      <c r="B110" s="198" t="s">
        <v>404</v>
      </c>
      <c r="C110" s="198" t="s">
        <v>282</v>
      </c>
      <c r="D110" s="198"/>
      <c r="E110" s="254" t="s">
        <v>283</v>
      </c>
      <c r="F110" s="143">
        <f t="shared" ref="F110:N111" si="123">F111</f>
        <v>22.5</v>
      </c>
      <c r="G110" s="143">
        <f t="shared" si="123"/>
        <v>0</v>
      </c>
      <c r="H110" s="180">
        <f t="shared" si="123"/>
        <v>22.5</v>
      </c>
      <c r="I110" s="143">
        <f t="shared" ref="I110:L111" si="124">I111</f>
        <v>22.5</v>
      </c>
      <c r="J110" s="143">
        <f t="shared" si="123"/>
        <v>0</v>
      </c>
      <c r="K110" s="180">
        <f t="shared" si="123"/>
        <v>22.5</v>
      </c>
      <c r="L110" s="143">
        <f t="shared" si="124"/>
        <v>22.5</v>
      </c>
      <c r="M110" s="143">
        <f t="shared" si="123"/>
        <v>0</v>
      </c>
      <c r="N110" s="180">
        <f t="shared" si="123"/>
        <v>22.5</v>
      </c>
    </row>
    <row r="111" spans="1:14" ht="31.5" outlineLevel="3" x14ac:dyDescent="0.25">
      <c r="A111" s="198" t="s">
        <v>414</v>
      </c>
      <c r="B111" s="198" t="s">
        <v>404</v>
      </c>
      <c r="C111" s="198" t="s">
        <v>284</v>
      </c>
      <c r="D111" s="198"/>
      <c r="E111" s="254" t="s">
        <v>285</v>
      </c>
      <c r="F111" s="143">
        <f t="shared" si="123"/>
        <v>22.5</v>
      </c>
      <c r="G111" s="143">
        <f t="shared" si="123"/>
        <v>0</v>
      </c>
      <c r="H111" s="180">
        <f t="shared" si="123"/>
        <v>22.5</v>
      </c>
      <c r="I111" s="143">
        <f t="shared" si="124"/>
        <v>22.5</v>
      </c>
      <c r="J111" s="143">
        <f t="shared" si="123"/>
        <v>0</v>
      </c>
      <c r="K111" s="180">
        <f t="shared" si="123"/>
        <v>22.5</v>
      </c>
      <c r="L111" s="143">
        <f t="shared" si="124"/>
        <v>22.5</v>
      </c>
      <c r="M111" s="143">
        <f t="shared" si="123"/>
        <v>0</v>
      </c>
      <c r="N111" s="180">
        <f t="shared" si="123"/>
        <v>22.5</v>
      </c>
    </row>
    <row r="112" spans="1:14" ht="15.75" outlineLevel="3" x14ac:dyDescent="0.25">
      <c r="A112" s="175" t="s">
        <v>414</v>
      </c>
      <c r="B112" s="175" t="s">
        <v>404</v>
      </c>
      <c r="C112" s="175" t="s">
        <v>284</v>
      </c>
      <c r="D112" s="175" t="s">
        <v>7</v>
      </c>
      <c r="E112" s="256" t="s">
        <v>8</v>
      </c>
      <c r="F112" s="108">
        <v>22.5</v>
      </c>
      <c r="G112" s="108"/>
      <c r="H112" s="3">
        <f>SUM(F112:G112)</f>
        <v>22.5</v>
      </c>
      <c r="I112" s="145">
        <v>22.5</v>
      </c>
      <c r="J112" s="108"/>
      <c r="K112" s="3">
        <f>SUM(I112:J112)</f>
        <v>22.5</v>
      </c>
      <c r="L112" s="145">
        <v>22.5</v>
      </c>
      <c r="M112" s="108"/>
      <c r="N112" s="3">
        <f>SUM(L112:M112)</f>
        <v>22.5</v>
      </c>
    </row>
    <row r="113" spans="1:14" ht="31.5" outlineLevel="4" x14ac:dyDescent="0.25">
      <c r="A113" s="198" t="s">
        <v>414</v>
      </c>
      <c r="B113" s="198" t="s">
        <v>404</v>
      </c>
      <c r="C113" s="198" t="s">
        <v>40</v>
      </c>
      <c r="D113" s="198"/>
      <c r="E113" s="254" t="s">
        <v>41</v>
      </c>
      <c r="F113" s="143">
        <f t="shared" ref="F113:N114" si="125">F114</f>
        <v>342.5</v>
      </c>
      <c r="G113" s="143">
        <f t="shared" si="125"/>
        <v>0</v>
      </c>
      <c r="H113" s="180">
        <f t="shared" si="125"/>
        <v>342.5</v>
      </c>
      <c r="I113" s="143">
        <f t="shared" ref="I113:L114" si="126">I114</f>
        <v>342.5</v>
      </c>
      <c r="J113" s="143">
        <f t="shared" si="125"/>
        <v>0</v>
      </c>
      <c r="K113" s="180">
        <f t="shared" si="125"/>
        <v>342.5</v>
      </c>
      <c r="L113" s="143">
        <f t="shared" si="126"/>
        <v>342.5</v>
      </c>
      <c r="M113" s="143">
        <f t="shared" si="125"/>
        <v>0</v>
      </c>
      <c r="N113" s="180">
        <f t="shared" si="125"/>
        <v>342.5</v>
      </c>
    </row>
    <row r="114" spans="1:14" ht="15.75" outlineLevel="5" x14ac:dyDescent="0.25">
      <c r="A114" s="198" t="s">
        <v>414</v>
      </c>
      <c r="B114" s="198" t="s">
        <v>404</v>
      </c>
      <c r="C114" s="198" t="s">
        <v>42</v>
      </c>
      <c r="D114" s="198"/>
      <c r="E114" s="254" t="s">
        <v>43</v>
      </c>
      <c r="F114" s="143">
        <f t="shared" si="125"/>
        <v>342.5</v>
      </c>
      <c r="G114" s="143">
        <f t="shared" si="125"/>
        <v>0</v>
      </c>
      <c r="H114" s="180">
        <f t="shared" si="125"/>
        <v>342.5</v>
      </c>
      <c r="I114" s="143">
        <f t="shared" si="126"/>
        <v>342.5</v>
      </c>
      <c r="J114" s="143">
        <f t="shared" si="125"/>
        <v>0</v>
      </c>
      <c r="K114" s="180">
        <f t="shared" si="125"/>
        <v>342.5</v>
      </c>
      <c r="L114" s="143">
        <f t="shared" si="126"/>
        <v>342.5</v>
      </c>
      <c r="M114" s="143">
        <f t="shared" si="125"/>
        <v>0</v>
      </c>
      <c r="N114" s="180">
        <f t="shared" si="125"/>
        <v>342.5</v>
      </c>
    </row>
    <row r="115" spans="1:14" ht="15.75" outlineLevel="7" x14ac:dyDescent="0.25">
      <c r="A115" s="175" t="s">
        <v>414</v>
      </c>
      <c r="B115" s="175" t="s">
        <v>404</v>
      </c>
      <c r="C115" s="175" t="s">
        <v>42</v>
      </c>
      <c r="D115" s="175" t="s">
        <v>7</v>
      </c>
      <c r="E115" s="256" t="s">
        <v>8</v>
      </c>
      <c r="F115" s="108">
        <v>342.5</v>
      </c>
      <c r="G115" s="108"/>
      <c r="H115" s="3">
        <f>SUM(F115:G115)</f>
        <v>342.5</v>
      </c>
      <c r="I115" s="145">
        <v>342.5</v>
      </c>
      <c r="J115" s="108"/>
      <c r="K115" s="3">
        <f>SUM(I115:J115)</f>
        <v>342.5</v>
      </c>
      <c r="L115" s="145">
        <v>342.5</v>
      </c>
      <c r="M115" s="108"/>
      <c r="N115" s="3">
        <f>SUM(L115:M115)</f>
        <v>342.5</v>
      </c>
    </row>
    <row r="116" spans="1:14" ht="15.75" outlineLevel="2" x14ac:dyDescent="0.25">
      <c r="A116" s="198" t="s">
        <v>414</v>
      </c>
      <c r="B116" s="198" t="s">
        <v>404</v>
      </c>
      <c r="C116" s="198" t="s">
        <v>44</v>
      </c>
      <c r="D116" s="198"/>
      <c r="E116" s="254" t="s">
        <v>45</v>
      </c>
      <c r="F116" s="143">
        <f>F117+F126</f>
        <v>8470.1</v>
      </c>
      <c r="G116" s="143">
        <f t="shared" ref="G116:H116" si="127">G117+G126</f>
        <v>0</v>
      </c>
      <c r="H116" s="180">
        <f t="shared" si="127"/>
        <v>8470.1</v>
      </c>
      <c r="I116" s="143">
        <f>I117+I126</f>
        <v>6887.8</v>
      </c>
      <c r="J116" s="143">
        <f t="shared" ref="J116" si="128">J117+J126</f>
        <v>0</v>
      </c>
      <c r="K116" s="180">
        <f t="shared" ref="K116" si="129">K117+K126</f>
        <v>6887.8</v>
      </c>
      <c r="L116" s="143">
        <f>L117+L126</f>
        <v>6887.8</v>
      </c>
      <c r="M116" s="143">
        <f t="shared" ref="M116" si="130">M117+M126</f>
        <v>0</v>
      </c>
      <c r="N116" s="180">
        <f t="shared" ref="N116" si="131">N117+N126</f>
        <v>6887.8</v>
      </c>
    </row>
    <row r="117" spans="1:14" ht="15.75" outlineLevel="3" x14ac:dyDescent="0.25">
      <c r="A117" s="198" t="s">
        <v>414</v>
      </c>
      <c r="B117" s="198" t="s">
        <v>404</v>
      </c>
      <c r="C117" s="198" t="s">
        <v>46</v>
      </c>
      <c r="D117" s="198"/>
      <c r="E117" s="254" t="s">
        <v>47</v>
      </c>
      <c r="F117" s="143">
        <f t="shared" ref="F117:N117" si="132">F118</f>
        <v>8117.8</v>
      </c>
      <c r="G117" s="143">
        <f t="shared" si="132"/>
        <v>0</v>
      </c>
      <c r="H117" s="180">
        <f t="shared" si="132"/>
        <v>8117.8</v>
      </c>
      <c r="I117" s="143">
        <f t="shared" ref="I117:L117" si="133">I118</f>
        <v>6535.5</v>
      </c>
      <c r="J117" s="143">
        <f t="shared" si="132"/>
        <v>0</v>
      </c>
      <c r="K117" s="180">
        <f t="shared" si="132"/>
        <v>6535.5</v>
      </c>
      <c r="L117" s="143">
        <f t="shared" si="133"/>
        <v>6535.5</v>
      </c>
      <c r="M117" s="143">
        <f t="shared" si="132"/>
        <v>0</v>
      </c>
      <c r="N117" s="180">
        <f t="shared" si="132"/>
        <v>6535.5</v>
      </c>
    </row>
    <row r="118" spans="1:14" ht="21.75" customHeight="1" outlineLevel="4" x14ac:dyDescent="0.25">
      <c r="A118" s="198" t="s">
        <v>414</v>
      </c>
      <c r="B118" s="198" t="s">
        <v>404</v>
      </c>
      <c r="C118" s="198" t="s">
        <v>48</v>
      </c>
      <c r="D118" s="198"/>
      <c r="E118" s="254" t="s">
        <v>885</v>
      </c>
      <c r="F118" s="143">
        <f>F119+F122+F124</f>
        <v>8117.8</v>
      </c>
      <c r="G118" s="143">
        <f t="shared" ref="G118:H118" si="134">G119+G122+G124</f>
        <v>0</v>
      </c>
      <c r="H118" s="180">
        <f t="shared" si="134"/>
        <v>8117.8</v>
      </c>
      <c r="I118" s="143">
        <f t="shared" ref="I118:L118" si="135">I119+I122+I124</f>
        <v>6535.5</v>
      </c>
      <c r="J118" s="143">
        <f t="shared" ref="J118" si="136">J119+J122+J124</f>
        <v>0</v>
      </c>
      <c r="K118" s="180">
        <f t="shared" ref="K118" si="137">K119+K122+K124</f>
        <v>6535.5</v>
      </c>
      <c r="L118" s="143">
        <f t="shared" si="135"/>
        <v>6535.5</v>
      </c>
      <c r="M118" s="143">
        <f t="shared" ref="M118" si="138">M119+M122+M124</f>
        <v>0</v>
      </c>
      <c r="N118" s="180">
        <f t="shared" ref="N118" si="139">N119+N122+N124</f>
        <v>6535.5</v>
      </c>
    </row>
    <row r="119" spans="1:14" ht="15.75" outlineLevel="5" x14ac:dyDescent="0.25">
      <c r="A119" s="198" t="s">
        <v>414</v>
      </c>
      <c r="B119" s="198" t="s">
        <v>404</v>
      </c>
      <c r="C119" s="198" t="s">
        <v>49</v>
      </c>
      <c r="D119" s="198"/>
      <c r="E119" s="254" t="s">
        <v>50</v>
      </c>
      <c r="F119" s="143">
        <f t="shared" ref="F119:H119" si="140">F120+F121</f>
        <v>5535.5</v>
      </c>
      <c r="G119" s="143">
        <f t="shared" si="140"/>
        <v>0</v>
      </c>
      <c r="H119" s="180">
        <f t="shared" si="140"/>
        <v>5535.5</v>
      </c>
      <c r="I119" s="143">
        <f t="shared" ref="I119:N119" si="141">I120+I121</f>
        <v>5535.5</v>
      </c>
      <c r="J119" s="143">
        <f t="shared" si="141"/>
        <v>0</v>
      </c>
      <c r="K119" s="180">
        <f t="shared" si="141"/>
        <v>5535.5</v>
      </c>
      <c r="L119" s="143">
        <f t="shared" si="141"/>
        <v>5535.5</v>
      </c>
      <c r="M119" s="143">
        <f t="shared" si="141"/>
        <v>0</v>
      </c>
      <c r="N119" s="180">
        <f t="shared" si="141"/>
        <v>5535.5</v>
      </c>
    </row>
    <row r="120" spans="1:14" ht="15.75" outlineLevel="7" x14ac:dyDescent="0.25">
      <c r="A120" s="175" t="s">
        <v>414</v>
      </c>
      <c r="B120" s="175" t="s">
        <v>404</v>
      </c>
      <c r="C120" s="175" t="s">
        <v>49</v>
      </c>
      <c r="D120" s="175" t="s">
        <v>7</v>
      </c>
      <c r="E120" s="256" t="s">
        <v>8</v>
      </c>
      <c r="F120" s="108">
        <v>60</v>
      </c>
      <c r="G120" s="108"/>
      <c r="H120" s="3">
        <f t="shared" ref="H120:H121" si="142">SUM(F120:G120)</f>
        <v>60</v>
      </c>
      <c r="I120" s="145">
        <v>60</v>
      </c>
      <c r="J120" s="108"/>
      <c r="K120" s="3">
        <f t="shared" ref="K120:K121" si="143">SUM(I120:J120)</f>
        <v>60</v>
      </c>
      <c r="L120" s="145">
        <v>60</v>
      </c>
      <c r="M120" s="108"/>
      <c r="N120" s="3">
        <f t="shared" ref="N120:N121" si="144">SUM(L120:M120)</f>
        <v>60</v>
      </c>
    </row>
    <row r="121" spans="1:14" ht="15.75" outlineLevel="7" x14ac:dyDescent="0.25">
      <c r="A121" s="175" t="s">
        <v>414</v>
      </c>
      <c r="B121" s="175" t="s">
        <v>404</v>
      </c>
      <c r="C121" s="175" t="s">
        <v>49</v>
      </c>
      <c r="D121" s="175" t="s">
        <v>51</v>
      </c>
      <c r="E121" s="256" t="s">
        <v>52</v>
      </c>
      <c r="F121" s="108">
        <v>5475.5</v>
      </c>
      <c r="G121" s="108"/>
      <c r="H121" s="3">
        <f t="shared" si="142"/>
        <v>5475.5</v>
      </c>
      <c r="I121" s="145">
        <v>5475.5</v>
      </c>
      <c r="J121" s="108"/>
      <c r="K121" s="3">
        <f t="shared" si="143"/>
        <v>5475.5</v>
      </c>
      <c r="L121" s="145">
        <v>5475.5</v>
      </c>
      <c r="M121" s="108"/>
      <c r="N121" s="3">
        <f t="shared" si="144"/>
        <v>5475.5</v>
      </c>
    </row>
    <row r="122" spans="1:14" s="140" customFormat="1" ht="15.75" outlineLevel="7" x14ac:dyDescent="0.25">
      <c r="A122" s="198" t="s">
        <v>414</v>
      </c>
      <c r="B122" s="198" t="s">
        <v>404</v>
      </c>
      <c r="C122" s="198" t="s">
        <v>381</v>
      </c>
      <c r="D122" s="198"/>
      <c r="E122" s="257" t="s">
        <v>887</v>
      </c>
      <c r="F122" s="143">
        <f t="shared" ref="F122:N124" si="145">F123</f>
        <v>1424.1</v>
      </c>
      <c r="G122" s="143">
        <f t="shared" si="145"/>
        <v>0</v>
      </c>
      <c r="H122" s="180">
        <f t="shared" si="145"/>
        <v>1424.1</v>
      </c>
      <c r="I122" s="143">
        <f t="shared" ref="I122:L122" si="146">I123</f>
        <v>1000</v>
      </c>
      <c r="J122" s="143">
        <f t="shared" si="145"/>
        <v>0</v>
      </c>
      <c r="K122" s="180">
        <f t="shared" si="145"/>
        <v>1000</v>
      </c>
      <c r="L122" s="143">
        <f t="shared" si="146"/>
        <v>1000</v>
      </c>
      <c r="M122" s="143">
        <f t="shared" si="145"/>
        <v>0</v>
      </c>
      <c r="N122" s="180">
        <f t="shared" si="145"/>
        <v>1000</v>
      </c>
    </row>
    <row r="123" spans="1:14" ht="15.75" outlineLevel="7" x14ac:dyDescent="0.25">
      <c r="A123" s="175" t="s">
        <v>414</v>
      </c>
      <c r="B123" s="175" t="s">
        <v>404</v>
      </c>
      <c r="C123" s="175" t="s">
        <v>381</v>
      </c>
      <c r="D123" s="175" t="s">
        <v>51</v>
      </c>
      <c r="E123" s="256" t="s">
        <v>52</v>
      </c>
      <c r="F123" s="108">
        <v>1424.1</v>
      </c>
      <c r="G123" s="108"/>
      <c r="H123" s="3">
        <f>SUM(F123:G123)</f>
        <v>1424.1</v>
      </c>
      <c r="I123" s="145">
        <v>1000</v>
      </c>
      <c r="J123" s="108"/>
      <c r="K123" s="3">
        <f>SUM(I123:J123)</f>
        <v>1000</v>
      </c>
      <c r="L123" s="145">
        <v>1000</v>
      </c>
      <c r="M123" s="108"/>
      <c r="N123" s="3">
        <f>SUM(L123:M123)</f>
        <v>1000</v>
      </c>
    </row>
    <row r="124" spans="1:14" s="140" customFormat="1" ht="18" customHeight="1" outlineLevel="7" x14ac:dyDescent="0.25">
      <c r="A124" s="198" t="s">
        <v>414</v>
      </c>
      <c r="B124" s="198" t="s">
        <v>404</v>
      </c>
      <c r="C124" s="198" t="s">
        <v>381</v>
      </c>
      <c r="D124" s="198"/>
      <c r="E124" s="257" t="s">
        <v>886</v>
      </c>
      <c r="F124" s="143">
        <f t="shared" si="145"/>
        <v>1158.2</v>
      </c>
      <c r="G124" s="143">
        <f t="shared" si="145"/>
        <v>0</v>
      </c>
      <c r="H124" s="180">
        <f t="shared" si="145"/>
        <v>1158.2</v>
      </c>
      <c r="I124" s="143"/>
      <c r="J124" s="143">
        <f t="shared" si="145"/>
        <v>0</v>
      </c>
      <c r="K124" s="180"/>
      <c r="L124" s="143"/>
      <c r="M124" s="143">
        <f t="shared" si="145"/>
        <v>0</v>
      </c>
      <c r="N124" s="180"/>
    </row>
    <row r="125" spans="1:14" ht="15.75" outlineLevel="7" x14ac:dyDescent="0.25">
      <c r="A125" s="175" t="s">
        <v>414</v>
      </c>
      <c r="B125" s="175" t="s">
        <v>404</v>
      </c>
      <c r="C125" s="175" t="s">
        <v>381</v>
      </c>
      <c r="D125" s="175" t="s">
        <v>51</v>
      </c>
      <c r="E125" s="256" t="s">
        <v>52</v>
      </c>
      <c r="F125" s="108">
        <v>1158.2</v>
      </c>
      <c r="G125" s="108"/>
      <c r="H125" s="3">
        <f>SUM(F125:G125)</f>
        <v>1158.2</v>
      </c>
      <c r="I125" s="145"/>
      <c r="J125" s="108"/>
      <c r="K125" s="3"/>
      <c r="L125" s="145"/>
      <c r="M125" s="108"/>
      <c r="N125" s="3"/>
    </row>
    <row r="126" spans="1:14" ht="31.5" outlineLevel="3" x14ac:dyDescent="0.25">
      <c r="A126" s="198" t="s">
        <v>414</v>
      </c>
      <c r="B126" s="198" t="s">
        <v>404</v>
      </c>
      <c r="C126" s="198" t="s">
        <v>53</v>
      </c>
      <c r="D126" s="198"/>
      <c r="E126" s="254" t="s">
        <v>54</v>
      </c>
      <c r="F126" s="143">
        <f t="shared" ref="F126:N128" si="147">F127</f>
        <v>352.3</v>
      </c>
      <c r="G126" s="143">
        <f t="shared" si="147"/>
        <v>0</v>
      </c>
      <c r="H126" s="180">
        <f t="shared" si="147"/>
        <v>352.3</v>
      </c>
      <c r="I126" s="143">
        <f t="shared" ref="I126:L128" si="148">I127</f>
        <v>352.3</v>
      </c>
      <c r="J126" s="143">
        <f t="shared" si="147"/>
        <v>0</v>
      </c>
      <c r="K126" s="180">
        <f t="shared" si="147"/>
        <v>352.3</v>
      </c>
      <c r="L126" s="143">
        <f t="shared" si="148"/>
        <v>352.3</v>
      </c>
      <c r="M126" s="143">
        <f t="shared" si="147"/>
        <v>0</v>
      </c>
      <c r="N126" s="180">
        <f t="shared" si="147"/>
        <v>352.3</v>
      </c>
    </row>
    <row r="127" spans="1:14" ht="31.5" outlineLevel="4" x14ac:dyDescent="0.25">
      <c r="A127" s="198" t="s">
        <v>414</v>
      </c>
      <c r="B127" s="198" t="s">
        <v>404</v>
      </c>
      <c r="C127" s="198" t="s">
        <v>55</v>
      </c>
      <c r="D127" s="198"/>
      <c r="E127" s="254" t="s">
        <v>56</v>
      </c>
      <c r="F127" s="143">
        <f t="shared" si="147"/>
        <v>352.3</v>
      </c>
      <c r="G127" s="143">
        <f t="shared" si="147"/>
        <v>0</v>
      </c>
      <c r="H127" s="180">
        <f t="shared" si="147"/>
        <v>352.3</v>
      </c>
      <c r="I127" s="143">
        <f t="shared" si="148"/>
        <v>352.3</v>
      </c>
      <c r="J127" s="143">
        <f t="shared" si="147"/>
        <v>0</v>
      </c>
      <c r="K127" s="180">
        <f t="shared" si="147"/>
        <v>352.3</v>
      </c>
      <c r="L127" s="143">
        <f t="shared" si="148"/>
        <v>352.3</v>
      </c>
      <c r="M127" s="143">
        <f t="shared" si="147"/>
        <v>0</v>
      </c>
      <c r="N127" s="180">
        <f t="shared" si="147"/>
        <v>352.3</v>
      </c>
    </row>
    <row r="128" spans="1:14" ht="15.75" outlineLevel="5" x14ac:dyDescent="0.25">
      <c r="A128" s="198" t="s">
        <v>414</v>
      </c>
      <c r="B128" s="198" t="s">
        <v>404</v>
      </c>
      <c r="C128" s="198" t="s">
        <v>373</v>
      </c>
      <c r="D128" s="198"/>
      <c r="E128" s="254" t="s">
        <v>374</v>
      </c>
      <c r="F128" s="143">
        <f t="shared" si="147"/>
        <v>352.3</v>
      </c>
      <c r="G128" s="143">
        <f t="shared" si="147"/>
        <v>0</v>
      </c>
      <c r="H128" s="180">
        <f t="shared" si="147"/>
        <v>352.3</v>
      </c>
      <c r="I128" s="143">
        <f t="shared" si="148"/>
        <v>352.3</v>
      </c>
      <c r="J128" s="143">
        <f t="shared" si="147"/>
        <v>0</v>
      </c>
      <c r="K128" s="180">
        <f t="shared" si="147"/>
        <v>352.3</v>
      </c>
      <c r="L128" s="143">
        <f t="shared" si="148"/>
        <v>352.3</v>
      </c>
      <c r="M128" s="143">
        <f t="shared" si="147"/>
        <v>0</v>
      </c>
      <c r="N128" s="180">
        <f t="shared" si="147"/>
        <v>352.3</v>
      </c>
    </row>
    <row r="129" spans="1:14" ht="15.75" outlineLevel="7" x14ac:dyDescent="0.25">
      <c r="A129" s="175" t="s">
        <v>414</v>
      </c>
      <c r="B129" s="175" t="s">
        <v>404</v>
      </c>
      <c r="C129" s="175" t="s">
        <v>373</v>
      </c>
      <c r="D129" s="175" t="s">
        <v>51</v>
      </c>
      <c r="E129" s="256" t="s">
        <v>52</v>
      </c>
      <c r="F129" s="108">
        <v>352.3</v>
      </c>
      <c r="G129" s="108"/>
      <c r="H129" s="3">
        <f>SUM(F129:G129)</f>
        <v>352.3</v>
      </c>
      <c r="I129" s="145">
        <v>352.3</v>
      </c>
      <c r="J129" s="108"/>
      <c r="K129" s="3">
        <f>SUM(I129:J129)</f>
        <v>352.3</v>
      </c>
      <c r="L129" s="145">
        <v>352.3</v>
      </c>
      <c r="M129" s="108"/>
      <c r="N129" s="3">
        <f>SUM(L129:M129)</f>
        <v>352.3</v>
      </c>
    </row>
    <row r="130" spans="1:14" ht="31.5" outlineLevel="2" x14ac:dyDescent="0.25">
      <c r="A130" s="198" t="s">
        <v>414</v>
      </c>
      <c r="B130" s="198" t="s">
        <v>404</v>
      </c>
      <c r="C130" s="198" t="s">
        <v>26</v>
      </c>
      <c r="D130" s="198"/>
      <c r="E130" s="254" t="s">
        <v>27</v>
      </c>
      <c r="F130" s="143">
        <f t="shared" ref="F130:H130" si="149">F131+F136</f>
        <v>89151.2</v>
      </c>
      <c r="G130" s="143">
        <f t="shared" si="149"/>
        <v>0</v>
      </c>
      <c r="H130" s="180">
        <f t="shared" si="149"/>
        <v>89151.2</v>
      </c>
      <c r="I130" s="143">
        <f t="shared" ref="I130:N130" si="150">I131+I136</f>
        <v>89341.2</v>
      </c>
      <c r="J130" s="143">
        <f t="shared" si="150"/>
        <v>0</v>
      </c>
      <c r="K130" s="180">
        <f t="shared" si="150"/>
        <v>89341.2</v>
      </c>
      <c r="L130" s="143">
        <f t="shared" si="150"/>
        <v>89341.2</v>
      </c>
      <c r="M130" s="143">
        <f t="shared" si="150"/>
        <v>0</v>
      </c>
      <c r="N130" s="180">
        <f t="shared" si="150"/>
        <v>89341.2</v>
      </c>
    </row>
    <row r="131" spans="1:14" ht="15.75" outlineLevel="3" x14ac:dyDescent="0.25">
      <c r="A131" s="198" t="s">
        <v>414</v>
      </c>
      <c r="B131" s="198" t="s">
        <v>404</v>
      </c>
      <c r="C131" s="198" t="s">
        <v>57</v>
      </c>
      <c r="D131" s="198"/>
      <c r="E131" s="254" t="s">
        <v>58</v>
      </c>
      <c r="F131" s="143">
        <f t="shared" ref="F131:N132" si="151">F132</f>
        <v>1031.4000000000001</v>
      </c>
      <c r="G131" s="143">
        <f t="shared" si="151"/>
        <v>0</v>
      </c>
      <c r="H131" s="180">
        <f t="shared" si="151"/>
        <v>1031.4000000000001</v>
      </c>
      <c r="I131" s="143">
        <f t="shared" ref="I131:L132" si="152">I132</f>
        <v>1031.4000000000001</v>
      </c>
      <c r="J131" s="143">
        <f t="shared" si="151"/>
        <v>0</v>
      </c>
      <c r="K131" s="180">
        <f t="shared" si="151"/>
        <v>1031.4000000000001</v>
      </c>
      <c r="L131" s="143">
        <f t="shared" si="152"/>
        <v>1031.4000000000001</v>
      </c>
      <c r="M131" s="143">
        <f t="shared" si="151"/>
        <v>0</v>
      </c>
      <c r="N131" s="180">
        <f t="shared" si="151"/>
        <v>1031.4000000000001</v>
      </c>
    </row>
    <row r="132" spans="1:14" ht="31.5" outlineLevel="4" x14ac:dyDescent="0.25">
      <c r="A132" s="198" t="s">
        <v>414</v>
      </c>
      <c r="B132" s="198" t="s">
        <v>404</v>
      </c>
      <c r="C132" s="198" t="s">
        <v>59</v>
      </c>
      <c r="D132" s="198"/>
      <c r="E132" s="254" t="s">
        <v>60</v>
      </c>
      <c r="F132" s="143">
        <f t="shared" si="151"/>
        <v>1031.4000000000001</v>
      </c>
      <c r="G132" s="143">
        <f t="shared" si="151"/>
        <v>0</v>
      </c>
      <c r="H132" s="180">
        <f t="shared" si="151"/>
        <v>1031.4000000000001</v>
      </c>
      <c r="I132" s="143">
        <f t="shared" si="152"/>
        <v>1031.4000000000001</v>
      </c>
      <c r="J132" s="143">
        <f t="shared" si="151"/>
        <v>0</v>
      </c>
      <c r="K132" s="180">
        <f t="shared" si="151"/>
        <v>1031.4000000000001</v>
      </c>
      <c r="L132" s="143">
        <f t="shared" si="152"/>
        <v>1031.4000000000001</v>
      </c>
      <c r="M132" s="143">
        <f t="shared" si="151"/>
        <v>0</v>
      </c>
      <c r="N132" s="180">
        <f t="shared" si="151"/>
        <v>1031.4000000000001</v>
      </c>
    </row>
    <row r="133" spans="1:14" ht="15.75" outlineLevel="5" x14ac:dyDescent="0.25">
      <c r="A133" s="198" t="s">
        <v>414</v>
      </c>
      <c r="B133" s="198" t="s">
        <v>404</v>
      </c>
      <c r="C133" s="198" t="s">
        <v>61</v>
      </c>
      <c r="D133" s="198"/>
      <c r="E133" s="254" t="s">
        <v>62</v>
      </c>
      <c r="F133" s="143">
        <f t="shared" ref="F133:H133" si="153">F134+F135</f>
        <v>1031.4000000000001</v>
      </c>
      <c r="G133" s="143">
        <f t="shared" si="153"/>
        <v>0</v>
      </c>
      <c r="H133" s="180">
        <f t="shared" si="153"/>
        <v>1031.4000000000001</v>
      </c>
      <c r="I133" s="143">
        <f t="shared" ref="I133:N133" si="154">I134+I135</f>
        <v>1031.4000000000001</v>
      </c>
      <c r="J133" s="143">
        <f t="shared" si="154"/>
        <v>0</v>
      </c>
      <c r="K133" s="180">
        <f t="shared" si="154"/>
        <v>1031.4000000000001</v>
      </c>
      <c r="L133" s="143">
        <f t="shared" si="154"/>
        <v>1031.4000000000001</v>
      </c>
      <c r="M133" s="143">
        <f t="shared" si="154"/>
        <v>0</v>
      </c>
      <c r="N133" s="180">
        <f t="shared" si="154"/>
        <v>1031.4000000000001</v>
      </c>
    </row>
    <row r="134" spans="1:14" ht="31.5" outlineLevel="7" x14ac:dyDescent="0.25">
      <c r="A134" s="175" t="s">
        <v>414</v>
      </c>
      <c r="B134" s="175" t="s">
        <v>404</v>
      </c>
      <c r="C134" s="175" t="s">
        <v>61</v>
      </c>
      <c r="D134" s="175" t="s">
        <v>4</v>
      </c>
      <c r="E134" s="256" t="s">
        <v>5</v>
      </c>
      <c r="F134" s="108">
        <v>676.4</v>
      </c>
      <c r="G134" s="108"/>
      <c r="H134" s="3">
        <f t="shared" ref="H134:H135" si="155">SUM(F134:G134)</f>
        <v>676.4</v>
      </c>
      <c r="I134" s="145">
        <v>676.4</v>
      </c>
      <c r="J134" s="108"/>
      <c r="K134" s="3">
        <f t="shared" ref="K134:K135" si="156">SUM(I134:J134)</f>
        <v>676.4</v>
      </c>
      <c r="L134" s="145">
        <v>676.4</v>
      </c>
      <c r="M134" s="108"/>
      <c r="N134" s="3">
        <f t="shared" ref="N134:N135" si="157">SUM(L134:M134)</f>
        <v>676.4</v>
      </c>
    </row>
    <row r="135" spans="1:14" ht="15.75" outlineLevel="7" x14ac:dyDescent="0.25">
      <c r="A135" s="175" t="s">
        <v>414</v>
      </c>
      <c r="B135" s="175" t="s">
        <v>404</v>
      </c>
      <c r="C135" s="175" t="s">
        <v>61</v>
      </c>
      <c r="D135" s="175" t="s">
        <v>7</v>
      </c>
      <c r="E135" s="256" t="s">
        <v>8</v>
      </c>
      <c r="F135" s="108">
        <v>355</v>
      </c>
      <c r="G135" s="108"/>
      <c r="H135" s="3">
        <f t="shared" si="155"/>
        <v>355</v>
      </c>
      <c r="I135" s="145">
        <v>355</v>
      </c>
      <c r="J135" s="108"/>
      <c r="K135" s="3">
        <f t="shared" si="156"/>
        <v>355</v>
      </c>
      <c r="L135" s="145">
        <v>355</v>
      </c>
      <c r="M135" s="108"/>
      <c r="N135" s="3">
        <f t="shared" si="157"/>
        <v>355</v>
      </c>
    </row>
    <row r="136" spans="1:14" ht="31.5" outlineLevel="3" x14ac:dyDescent="0.25">
      <c r="A136" s="198" t="s">
        <v>414</v>
      </c>
      <c r="B136" s="198" t="s">
        <v>404</v>
      </c>
      <c r="C136" s="198" t="s">
        <v>28</v>
      </c>
      <c r="D136" s="198"/>
      <c r="E136" s="254" t="s">
        <v>29</v>
      </c>
      <c r="F136" s="143">
        <f>F137+F148</f>
        <v>88119.8</v>
      </c>
      <c r="G136" s="143">
        <f t="shared" ref="G136:H136" si="158">G137+G148</f>
        <v>0</v>
      </c>
      <c r="H136" s="180">
        <f t="shared" si="158"/>
        <v>88119.8</v>
      </c>
      <c r="I136" s="143">
        <f>I137+I148</f>
        <v>88309.8</v>
      </c>
      <c r="J136" s="143">
        <f t="shared" ref="J136" si="159">J137+J148</f>
        <v>0</v>
      </c>
      <c r="K136" s="180">
        <f t="shared" ref="K136" si="160">K137+K148</f>
        <v>88309.8</v>
      </c>
      <c r="L136" s="143">
        <f>L137+L148</f>
        <v>88309.8</v>
      </c>
      <c r="M136" s="143">
        <f t="shared" ref="M136" si="161">M137+M148</f>
        <v>0</v>
      </c>
      <c r="N136" s="180">
        <f t="shared" ref="N136" si="162">N137+N148</f>
        <v>88309.8</v>
      </c>
    </row>
    <row r="137" spans="1:14" ht="31.5" outlineLevel="4" x14ac:dyDescent="0.25">
      <c r="A137" s="198" t="s">
        <v>414</v>
      </c>
      <c r="B137" s="198" t="s">
        <v>404</v>
      </c>
      <c r="C137" s="198" t="s">
        <v>30</v>
      </c>
      <c r="D137" s="198"/>
      <c r="E137" s="254" t="s">
        <v>31</v>
      </c>
      <c r="F137" s="143">
        <f>F138+F140+F142+F144+F146</f>
        <v>21520.5</v>
      </c>
      <c r="G137" s="143">
        <f t="shared" ref="G137:H137" si="163">G138+G140+G142+G144+G146</f>
        <v>0</v>
      </c>
      <c r="H137" s="180">
        <f t="shared" si="163"/>
        <v>21520.5</v>
      </c>
      <c r="I137" s="143">
        <f t="shared" ref="I137:L137" si="164">I138+I140+I142+I144+I146</f>
        <v>21710.5</v>
      </c>
      <c r="J137" s="143">
        <f t="shared" ref="J137" si="165">J138+J140+J142+J144+J146</f>
        <v>0</v>
      </c>
      <c r="K137" s="180">
        <f t="shared" ref="K137" si="166">K138+K140+K142+K144+K146</f>
        <v>21710.5</v>
      </c>
      <c r="L137" s="143">
        <f t="shared" si="164"/>
        <v>21710.5</v>
      </c>
      <c r="M137" s="143">
        <f t="shared" ref="M137" si="167">M138+M140+M142+M144+M146</f>
        <v>0</v>
      </c>
      <c r="N137" s="180">
        <f t="shared" ref="N137" si="168">N138+N140+N142+N144+N146</f>
        <v>21710.5</v>
      </c>
    </row>
    <row r="138" spans="1:14" ht="31.5" outlineLevel="5" x14ac:dyDescent="0.25">
      <c r="A138" s="198" t="s">
        <v>414</v>
      </c>
      <c r="B138" s="198" t="s">
        <v>404</v>
      </c>
      <c r="C138" s="198" t="s">
        <v>63</v>
      </c>
      <c r="D138" s="198"/>
      <c r="E138" s="254" t="s">
        <v>14</v>
      </c>
      <c r="F138" s="143">
        <f t="shared" ref="F138:N138" si="169">F139</f>
        <v>7100</v>
      </c>
      <c r="G138" s="143">
        <f t="shared" si="169"/>
        <v>0</v>
      </c>
      <c r="H138" s="180">
        <f t="shared" si="169"/>
        <v>7100</v>
      </c>
      <c r="I138" s="143">
        <f t="shared" ref="I138:L138" si="170">I139</f>
        <v>7100</v>
      </c>
      <c r="J138" s="143">
        <f t="shared" si="169"/>
        <v>0</v>
      </c>
      <c r="K138" s="180">
        <f t="shared" si="169"/>
        <v>7100</v>
      </c>
      <c r="L138" s="143">
        <f t="shared" si="170"/>
        <v>7100</v>
      </c>
      <c r="M138" s="143">
        <f t="shared" si="169"/>
        <v>0</v>
      </c>
      <c r="N138" s="180">
        <f t="shared" si="169"/>
        <v>7100</v>
      </c>
    </row>
    <row r="139" spans="1:14" ht="15.75" outlineLevel="7" x14ac:dyDescent="0.25">
      <c r="A139" s="175" t="s">
        <v>414</v>
      </c>
      <c r="B139" s="175" t="s">
        <v>404</v>
      </c>
      <c r="C139" s="175" t="s">
        <v>63</v>
      </c>
      <c r="D139" s="175" t="s">
        <v>7</v>
      </c>
      <c r="E139" s="256" t="s">
        <v>8</v>
      </c>
      <c r="F139" s="108">
        <v>7100</v>
      </c>
      <c r="G139" s="108"/>
      <c r="H139" s="3">
        <f>SUM(F139:G139)</f>
        <v>7100</v>
      </c>
      <c r="I139" s="145">
        <v>7100</v>
      </c>
      <c r="J139" s="108"/>
      <c r="K139" s="3">
        <f>SUM(I139:J139)</f>
        <v>7100</v>
      </c>
      <c r="L139" s="145">
        <v>7100</v>
      </c>
      <c r="M139" s="108"/>
      <c r="N139" s="3">
        <f>SUM(L139:M139)</f>
        <v>7100</v>
      </c>
    </row>
    <row r="140" spans="1:14" ht="15.75" outlineLevel="5" x14ac:dyDescent="0.25">
      <c r="A140" s="198" t="s">
        <v>414</v>
      </c>
      <c r="B140" s="198" t="s">
        <v>404</v>
      </c>
      <c r="C140" s="198" t="s">
        <v>64</v>
      </c>
      <c r="D140" s="198"/>
      <c r="E140" s="254" t="s">
        <v>65</v>
      </c>
      <c r="F140" s="143">
        <f t="shared" ref="F140:N140" si="171">F141</f>
        <v>6736.5</v>
      </c>
      <c r="G140" s="143">
        <f t="shared" si="171"/>
        <v>0</v>
      </c>
      <c r="H140" s="180">
        <f t="shared" si="171"/>
        <v>6736.5</v>
      </c>
      <c r="I140" s="143">
        <f t="shared" ref="I140:L140" si="172">I141</f>
        <v>6736.5</v>
      </c>
      <c r="J140" s="143">
        <f t="shared" si="171"/>
        <v>0</v>
      </c>
      <c r="K140" s="180">
        <f t="shared" si="171"/>
        <v>6736.5</v>
      </c>
      <c r="L140" s="143">
        <f t="shared" si="172"/>
        <v>6736.5</v>
      </c>
      <c r="M140" s="143">
        <f t="shared" si="171"/>
        <v>0</v>
      </c>
      <c r="N140" s="180">
        <f t="shared" si="171"/>
        <v>6736.5</v>
      </c>
    </row>
    <row r="141" spans="1:14" ht="15.75" outlineLevel="7" x14ac:dyDescent="0.25">
      <c r="A141" s="175" t="s">
        <v>414</v>
      </c>
      <c r="B141" s="175" t="s">
        <v>404</v>
      </c>
      <c r="C141" s="175" t="s">
        <v>64</v>
      </c>
      <c r="D141" s="175" t="s">
        <v>51</v>
      </c>
      <c r="E141" s="256" t="s">
        <v>52</v>
      </c>
      <c r="F141" s="108">
        <v>6736.5</v>
      </c>
      <c r="G141" s="108"/>
      <c r="H141" s="3">
        <f>SUM(F141:G141)</f>
        <v>6736.5</v>
      </c>
      <c r="I141" s="145">
        <v>6736.5</v>
      </c>
      <c r="J141" s="108"/>
      <c r="K141" s="3">
        <f>SUM(I141:J141)</f>
        <v>6736.5</v>
      </c>
      <c r="L141" s="145">
        <v>6736.5</v>
      </c>
      <c r="M141" s="108"/>
      <c r="N141" s="3">
        <f>SUM(L141:M141)</f>
        <v>6736.5</v>
      </c>
    </row>
    <row r="142" spans="1:14" ht="15.75" outlineLevel="5" x14ac:dyDescent="0.25">
      <c r="A142" s="198" t="s">
        <v>414</v>
      </c>
      <c r="B142" s="198" t="s">
        <v>404</v>
      </c>
      <c r="C142" s="198" t="s">
        <v>66</v>
      </c>
      <c r="D142" s="198"/>
      <c r="E142" s="254" t="s">
        <v>67</v>
      </c>
      <c r="F142" s="143">
        <f t="shared" ref="F142:N142" si="173">F143</f>
        <v>1383.5</v>
      </c>
      <c r="G142" s="143">
        <f t="shared" si="173"/>
        <v>0</v>
      </c>
      <c r="H142" s="180">
        <f t="shared" si="173"/>
        <v>1383.5</v>
      </c>
      <c r="I142" s="143">
        <f t="shared" ref="I142:L142" si="174">I143</f>
        <v>1383.5</v>
      </c>
      <c r="J142" s="143">
        <f t="shared" si="173"/>
        <v>0</v>
      </c>
      <c r="K142" s="180">
        <f t="shared" si="173"/>
        <v>1383.5</v>
      </c>
      <c r="L142" s="143">
        <f t="shared" si="174"/>
        <v>1383.5</v>
      </c>
      <c r="M142" s="143">
        <f t="shared" si="173"/>
        <v>0</v>
      </c>
      <c r="N142" s="180">
        <f t="shared" si="173"/>
        <v>1383.5</v>
      </c>
    </row>
    <row r="143" spans="1:14" ht="15.75" outlineLevel="7" x14ac:dyDescent="0.25">
      <c r="A143" s="175" t="s">
        <v>414</v>
      </c>
      <c r="B143" s="175" t="s">
        <v>404</v>
      </c>
      <c r="C143" s="175" t="s">
        <v>66</v>
      </c>
      <c r="D143" s="175" t="s">
        <v>19</v>
      </c>
      <c r="E143" s="256" t="s">
        <v>20</v>
      </c>
      <c r="F143" s="108">
        <v>1383.5</v>
      </c>
      <c r="G143" s="108"/>
      <c r="H143" s="3">
        <f>SUM(F143:G143)</f>
        <v>1383.5</v>
      </c>
      <c r="I143" s="108">
        <v>1383.5</v>
      </c>
      <c r="J143" s="108"/>
      <c r="K143" s="3">
        <f>SUM(I143:J143)</f>
        <v>1383.5</v>
      </c>
      <c r="L143" s="108">
        <v>1383.5</v>
      </c>
      <c r="M143" s="108"/>
      <c r="N143" s="3">
        <f>SUM(L143:M143)</f>
        <v>1383.5</v>
      </c>
    </row>
    <row r="144" spans="1:14" ht="31.5" outlineLevel="7" x14ac:dyDescent="0.25">
      <c r="A144" s="198" t="s">
        <v>414</v>
      </c>
      <c r="B144" s="198" t="s">
        <v>404</v>
      </c>
      <c r="C144" s="198" t="s">
        <v>580</v>
      </c>
      <c r="D144" s="198"/>
      <c r="E144" s="254" t="s">
        <v>581</v>
      </c>
      <c r="F144" s="143">
        <f t="shared" ref="F144:N144" si="175">F145</f>
        <v>1218.5</v>
      </c>
      <c r="G144" s="143">
        <f t="shared" si="175"/>
        <v>0</v>
      </c>
      <c r="H144" s="180">
        <f t="shared" si="175"/>
        <v>1218.5</v>
      </c>
      <c r="I144" s="143">
        <f t="shared" si="175"/>
        <v>1252.2</v>
      </c>
      <c r="J144" s="143">
        <f t="shared" si="175"/>
        <v>0</v>
      </c>
      <c r="K144" s="180">
        <f t="shared" si="175"/>
        <v>1252.2</v>
      </c>
      <c r="L144" s="143">
        <f t="shared" si="175"/>
        <v>1252.2</v>
      </c>
      <c r="M144" s="143">
        <f t="shared" si="175"/>
        <v>0</v>
      </c>
      <c r="N144" s="180">
        <f t="shared" si="175"/>
        <v>1252.2</v>
      </c>
    </row>
    <row r="145" spans="1:14" ht="15.75" outlineLevel="7" x14ac:dyDescent="0.25">
      <c r="A145" s="175" t="s">
        <v>414</v>
      </c>
      <c r="B145" s="175" t="s">
        <v>404</v>
      </c>
      <c r="C145" s="175" t="s">
        <v>580</v>
      </c>
      <c r="D145" s="175" t="s">
        <v>51</v>
      </c>
      <c r="E145" s="256" t="s">
        <v>52</v>
      </c>
      <c r="F145" s="108">
        <v>1218.5</v>
      </c>
      <c r="G145" s="108"/>
      <c r="H145" s="3">
        <f>SUM(F145:G145)</f>
        <v>1218.5</v>
      </c>
      <c r="I145" s="145">
        <v>1252.2</v>
      </c>
      <c r="J145" s="108"/>
      <c r="K145" s="3">
        <f>SUM(I145:J145)</f>
        <v>1252.2</v>
      </c>
      <c r="L145" s="145">
        <v>1252.2</v>
      </c>
      <c r="M145" s="108"/>
      <c r="N145" s="3">
        <f>SUM(L145:M145)</f>
        <v>1252.2</v>
      </c>
    </row>
    <row r="146" spans="1:14" ht="15.75" outlineLevel="7" x14ac:dyDescent="0.25">
      <c r="A146" s="198" t="s">
        <v>414</v>
      </c>
      <c r="B146" s="198" t="s">
        <v>404</v>
      </c>
      <c r="C146" s="198" t="s">
        <v>582</v>
      </c>
      <c r="D146" s="198"/>
      <c r="E146" s="254" t="s">
        <v>583</v>
      </c>
      <c r="F146" s="143">
        <f t="shared" ref="F146:N146" si="176">F147</f>
        <v>5082</v>
      </c>
      <c r="G146" s="143">
        <f t="shared" si="176"/>
        <v>0</v>
      </c>
      <c r="H146" s="180">
        <f t="shared" si="176"/>
        <v>5082</v>
      </c>
      <c r="I146" s="143">
        <f t="shared" si="176"/>
        <v>5238.3</v>
      </c>
      <c r="J146" s="143">
        <f t="shared" si="176"/>
        <v>0</v>
      </c>
      <c r="K146" s="180">
        <f t="shared" si="176"/>
        <v>5238.3</v>
      </c>
      <c r="L146" s="143">
        <f t="shared" si="176"/>
        <v>5238.3</v>
      </c>
      <c r="M146" s="143">
        <f t="shared" si="176"/>
        <v>0</v>
      </c>
      <c r="N146" s="180">
        <f t="shared" si="176"/>
        <v>5238.3</v>
      </c>
    </row>
    <row r="147" spans="1:14" ht="31.5" outlineLevel="7" x14ac:dyDescent="0.25">
      <c r="A147" s="175" t="s">
        <v>414</v>
      </c>
      <c r="B147" s="175" t="s">
        <v>404</v>
      </c>
      <c r="C147" s="175" t="s">
        <v>582</v>
      </c>
      <c r="D147" s="175" t="s">
        <v>4</v>
      </c>
      <c r="E147" s="256" t="s">
        <v>5</v>
      </c>
      <c r="F147" s="108">
        <v>5082</v>
      </c>
      <c r="G147" s="108"/>
      <c r="H147" s="3">
        <f>SUM(F147:G147)</f>
        <v>5082</v>
      </c>
      <c r="I147" s="145">
        <v>5238.3</v>
      </c>
      <c r="J147" s="108"/>
      <c r="K147" s="3">
        <f>SUM(I147:J147)</f>
        <v>5238.3</v>
      </c>
      <c r="L147" s="145">
        <v>5238.3</v>
      </c>
      <c r="M147" s="108"/>
      <c r="N147" s="3">
        <f>SUM(L147:M147)</f>
        <v>5238.3</v>
      </c>
    </row>
    <row r="148" spans="1:14" ht="31.5" outlineLevel="4" x14ac:dyDescent="0.25">
      <c r="A148" s="198" t="s">
        <v>414</v>
      </c>
      <c r="B148" s="198" t="s">
        <v>404</v>
      </c>
      <c r="C148" s="198" t="s">
        <v>68</v>
      </c>
      <c r="D148" s="198"/>
      <c r="E148" s="254" t="s">
        <v>69</v>
      </c>
      <c r="F148" s="143">
        <f t="shared" ref="F148:H148" si="177">F149+F151+F153</f>
        <v>66599.3</v>
      </c>
      <c r="G148" s="143">
        <f t="shared" si="177"/>
        <v>0</v>
      </c>
      <c r="H148" s="180">
        <f t="shared" si="177"/>
        <v>66599.3</v>
      </c>
      <c r="I148" s="143">
        <f t="shared" ref="I148:N148" si="178">I149+I151+I153</f>
        <v>66599.3</v>
      </c>
      <c r="J148" s="143">
        <f t="shared" si="178"/>
        <v>0</v>
      </c>
      <c r="K148" s="180">
        <f t="shared" si="178"/>
        <v>66599.3</v>
      </c>
      <c r="L148" s="143">
        <f t="shared" si="178"/>
        <v>66599.3</v>
      </c>
      <c r="M148" s="143">
        <f t="shared" si="178"/>
        <v>0</v>
      </c>
      <c r="N148" s="180">
        <f t="shared" si="178"/>
        <v>66599.3</v>
      </c>
    </row>
    <row r="149" spans="1:14" ht="15.75" outlineLevel="5" x14ac:dyDescent="0.25">
      <c r="A149" s="198" t="s">
        <v>414</v>
      </c>
      <c r="B149" s="198" t="s">
        <v>404</v>
      </c>
      <c r="C149" s="198" t="s">
        <v>70</v>
      </c>
      <c r="D149" s="198"/>
      <c r="E149" s="254" t="s">
        <v>71</v>
      </c>
      <c r="F149" s="143">
        <f t="shared" ref="F149:N149" si="179">F150</f>
        <v>65868.3</v>
      </c>
      <c r="G149" s="143">
        <f t="shared" si="179"/>
        <v>0</v>
      </c>
      <c r="H149" s="180">
        <f t="shared" si="179"/>
        <v>65868.3</v>
      </c>
      <c r="I149" s="143">
        <f t="shared" ref="I149:L149" si="180">I150</f>
        <v>65868.3</v>
      </c>
      <c r="J149" s="143">
        <f t="shared" si="179"/>
        <v>0</v>
      </c>
      <c r="K149" s="180">
        <f t="shared" si="179"/>
        <v>65868.3</v>
      </c>
      <c r="L149" s="143">
        <f t="shared" si="180"/>
        <v>65868.3</v>
      </c>
      <c r="M149" s="143">
        <f t="shared" si="179"/>
        <v>0</v>
      </c>
      <c r="N149" s="180">
        <f t="shared" si="179"/>
        <v>65868.3</v>
      </c>
    </row>
    <row r="150" spans="1:14" ht="15.75" outlineLevel="7" x14ac:dyDescent="0.25">
      <c r="A150" s="175" t="s">
        <v>414</v>
      </c>
      <c r="B150" s="175" t="s">
        <v>404</v>
      </c>
      <c r="C150" s="175" t="s">
        <v>70</v>
      </c>
      <c r="D150" s="175" t="s">
        <v>51</v>
      </c>
      <c r="E150" s="256" t="s">
        <v>52</v>
      </c>
      <c r="F150" s="108">
        <f>61368.3+4500</f>
        <v>65868.3</v>
      </c>
      <c r="G150" s="108"/>
      <c r="H150" s="3">
        <f>SUM(F150:G150)</f>
        <v>65868.3</v>
      </c>
      <c r="I150" s="145">
        <f>61368.3+4500</f>
        <v>65868.3</v>
      </c>
      <c r="J150" s="108"/>
      <c r="K150" s="3">
        <f>SUM(I150:J150)</f>
        <v>65868.3</v>
      </c>
      <c r="L150" s="145">
        <f>61368.3+4500</f>
        <v>65868.3</v>
      </c>
      <c r="M150" s="108"/>
      <c r="N150" s="3">
        <f>SUM(L150:M150)</f>
        <v>65868.3</v>
      </c>
    </row>
    <row r="151" spans="1:14" ht="15.75" outlineLevel="5" x14ac:dyDescent="0.25">
      <c r="A151" s="198" t="s">
        <v>414</v>
      </c>
      <c r="B151" s="198" t="s">
        <v>404</v>
      </c>
      <c r="C151" s="198" t="s">
        <v>72</v>
      </c>
      <c r="D151" s="198"/>
      <c r="E151" s="254" t="s">
        <v>10</v>
      </c>
      <c r="F151" s="143">
        <f t="shared" ref="F151:N151" si="181">F152</f>
        <v>450</v>
      </c>
      <c r="G151" s="143">
        <f t="shared" si="181"/>
        <v>0</v>
      </c>
      <c r="H151" s="180">
        <f t="shared" si="181"/>
        <v>450</v>
      </c>
      <c r="I151" s="143">
        <f t="shared" ref="I151:L151" si="182">I152</f>
        <v>450</v>
      </c>
      <c r="J151" s="143">
        <f t="shared" si="181"/>
        <v>0</v>
      </c>
      <c r="K151" s="180">
        <f t="shared" si="181"/>
        <v>450</v>
      </c>
      <c r="L151" s="143">
        <f t="shared" si="182"/>
        <v>450</v>
      </c>
      <c r="M151" s="143">
        <f t="shared" si="181"/>
        <v>0</v>
      </c>
      <c r="N151" s="180">
        <f t="shared" si="181"/>
        <v>450</v>
      </c>
    </row>
    <row r="152" spans="1:14" ht="15.75" outlineLevel="7" x14ac:dyDescent="0.25">
      <c r="A152" s="175" t="s">
        <v>414</v>
      </c>
      <c r="B152" s="175" t="s">
        <v>404</v>
      </c>
      <c r="C152" s="175" t="s">
        <v>72</v>
      </c>
      <c r="D152" s="175" t="s">
        <v>15</v>
      </c>
      <c r="E152" s="256" t="s">
        <v>16</v>
      </c>
      <c r="F152" s="108">
        <v>450</v>
      </c>
      <c r="G152" s="108"/>
      <c r="H152" s="3">
        <f>SUM(F152:G152)</f>
        <v>450</v>
      </c>
      <c r="I152" s="145">
        <v>450</v>
      </c>
      <c r="J152" s="108"/>
      <c r="K152" s="3">
        <f>SUM(I152:J152)</f>
        <v>450</v>
      </c>
      <c r="L152" s="145">
        <v>450</v>
      </c>
      <c r="M152" s="108"/>
      <c r="N152" s="3">
        <f>SUM(L152:M152)</f>
        <v>450</v>
      </c>
    </row>
    <row r="153" spans="1:14" ht="15.75" outlineLevel="5" x14ac:dyDescent="0.25">
      <c r="A153" s="198" t="s">
        <v>414</v>
      </c>
      <c r="B153" s="198" t="s">
        <v>404</v>
      </c>
      <c r="C153" s="198" t="s">
        <v>73</v>
      </c>
      <c r="D153" s="198"/>
      <c r="E153" s="254" t="s">
        <v>74</v>
      </c>
      <c r="F153" s="143">
        <f t="shared" ref="F153:N153" si="183">F154</f>
        <v>281</v>
      </c>
      <c r="G153" s="143">
        <f t="shared" si="183"/>
        <v>0</v>
      </c>
      <c r="H153" s="180">
        <f t="shared" si="183"/>
        <v>281</v>
      </c>
      <c r="I153" s="143">
        <f t="shared" ref="I153:L153" si="184">I154</f>
        <v>281</v>
      </c>
      <c r="J153" s="143">
        <f t="shared" si="183"/>
        <v>0</v>
      </c>
      <c r="K153" s="180">
        <f t="shared" si="183"/>
        <v>281</v>
      </c>
      <c r="L153" s="143">
        <f t="shared" si="184"/>
        <v>281</v>
      </c>
      <c r="M153" s="143">
        <f t="shared" si="183"/>
        <v>0</v>
      </c>
      <c r="N153" s="180">
        <f t="shared" si="183"/>
        <v>281</v>
      </c>
    </row>
    <row r="154" spans="1:14" ht="15.75" outlineLevel="7" x14ac:dyDescent="0.25">
      <c r="A154" s="175" t="s">
        <v>414</v>
      </c>
      <c r="B154" s="175" t="s">
        <v>404</v>
      </c>
      <c r="C154" s="175" t="s">
        <v>73</v>
      </c>
      <c r="D154" s="175" t="s">
        <v>7</v>
      </c>
      <c r="E154" s="256" t="s">
        <v>8</v>
      </c>
      <c r="F154" s="108">
        <v>281</v>
      </c>
      <c r="G154" s="108"/>
      <c r="H154" s="3">
        <f>SUM(F154:G154)</f>
        <v>281</v>
      </c>
      <c r="I154" s="145">
        <v>281</v>
      </c>
      <c r="J154" s="108"/>
      <c r="K154" s="3">
        <f>SUM(I154:J154)</f>
        <v>281</v>
      </c>
      <c r="L154" s="145">
        <v>281</v>
      </c>
      <c r="M154" s="108"/>
      <c r="N154" s="3">
        <f>SUM(L154:M154)</f>
        <v>281</v>
      </c>
    </row>
    <row r="155" spans="1:14" ht="31.5" outlineLevel="2" x14ac:dyDescent="0.25">
      <c r="A155" s="198" t="s">
        <v>414</v>
      </c>
      <c r="B155" s="198" t="s">
        <v>404</v>
      </c>
      <c r="C155" s="198" t="s">
        <v>11</v>
      </c>
      <c r="D155" s="198"/>
      <c r="E155" s="254" t="s">
        <v>12</v>
      </c>
      <c r="F155" s="143">
        <f>F156+F158</f>
        <v>193342.5</v>
      </c>
      <c r="G155" s="143">
        <f t="shared" ref="G155:H155" si="185">G156+G158</f>
        <v>-192981.12766999999</v>
      </c>
      <c r="H155" s="180">
        <f t="shared" si="185"/>
        <v>361.3723300000056</v>
      </c>
      <c r="I155" s="143"/>
      <c r="J155" s="143">
        <f t="shared" ref="J155" si="186">J156+J158</f>
        <v>0</v>
      </c>
      <c r="K155" s="180"/>
      <c r="L155" s="143"/>
      <c r="M155" s="143">
        <f t="shared" ref="M155" si="187">M156+M158</f>
        <v>0</v>
      </c>
      <c r="N155" s="180"/>
    </row>
    <row r="156" spans="1:14" ht="31.5" outlineLevel="7" x14ac:dyDescent="0.25">
      <c r="A156" s="198" t="s">
        <v>414</v>
      </c>
      <c r="B156" s="198" t="s">
        <v>404</v>
      </c>
      <c r="C156" s="198" t="s">
        <v>391</v>
      </c>
      <c r="D156" s="198"/>
      <c r="E156" s="254" t="s">
        <v>884</v>
      </c>
      <c r="F156" s="143">
        <f>F157</f>
        <v>48342.5</v>
      </c>
      <c r="G156" s="143">
        <f t="shared" ref="G156" si="188">G157</f>
        <v>-48247.71946</v>
      </c>
      <c r="H156" s="180">
        <f t="shared" ref="H156" si="189">H157</f>
        <v>94.780539999999746</v>
      </c>
      <c r="I156" s="143"/>
      <c r="J156" s="143">
        <f t="shared" ref="J156" si="190">J157</f>
        <v>0</v>
      </c>
      <c r="K156" s="180"/>
      <c r="L156" s="143"/>
      <c r="M156" s="143">
        <f t="shared" ref="M156" si="191">M157</f>
        <v>0</v>
      </c>
      <c r="N156" s="180"/>
    </row>
    <row r="157" spans="1:14" ht="15.75" outlineLevel="7" x14ac:dyDescent="0.25">
      <c r="A157" s="175" t="s">
        <v>414</v>
      </c>
      <c r="B157" s="175" t="s">
        <v>404</v>
      </c>
      <c r="C157" s="175" t="s">
        <v>391</v>
      </c>
      <c r="D157" s="175" t="s">
        <v>15</v>
      </c>
      <c r="E157" s="256" t="s">
        <v>16</v>
      </c>
      <c r="F157" s="108">
        <v>48342.5</v>
      </c>
      <c r="G157" s="171">
        <f>-4256.875-3708.17622-1113.54904-21409.2025-7500-3250-7010+0.0833</f>
        <v>-48247.71946</v>
      </c>
      <c r="H157" s="240">
        <f>SUM(F157:G157)</f>
        <v>94.780539999999746</v>
      </c>
      <c r="I157" s="145"/>
      <c r="J157" s="108"/>
      <c r="K157" s="3"/>
      <c r="L157" s="145"/>
      <c r="M157" s="108"/>
      <c r="N157" s="3"/>
    </row>
    <row r="158" spans="1:14" ht="31.5" outlineLevel="7" x14ac:dyDescent="0.25">
      <c r="A158" s="198" t="s">
        <v>414</v>
      </c>
      <c r="B158" s="198" t="s">
        <v>404</v>
      </c>
      <c r="C158" s="198" t="s">
        <v>391</v>
      </c>
      <c r="D158" s="198"/>
      <c r="E158" s="254" t="s">
        <v>888</v>
      </c>
      <c r="F158" s="143">
        <f>F159</f>
        <v>145000</v>
      </c>
      <c r="G158" s="143">
        <f t="shared" ref="G158" si="192">G159</f>
        <v>-144733.40820999999</v>
      </c>
      <c r="H158" s="180">
        <f t="shared" ref="H158" si="193">H159</f>
        <v>266.59179000000586</v>
      </c>
      <c r="I158" s="143"/>
      <c r="J158" s="143">
        <f t="shared" ref="J158" si="194">J159</f>
        <v>0</v>
      </c>
      <c r="K158" s="180"/>
      <c r="L158" s="143"/>
      <c r="M158" s="143">
        <f t="shared" ref="M158" si="195">M159</f>
        <v>0</v>
      </c>
      <c r="N158" s="180"/>
    </row>
    <row r="159" spans="1:14" ht="15.75" outlineLevel="7" x14ac:dyDescent="0.25">
      <c r="A159" s="175" t="s">
        <v>414</v>
      </c>
      <c r="B159" s="175" t="s">
        <v>404</v>
      </c>
      <c r="C159" s="175" t="s">
        <v>391</v>
      </c>
      <c r="D159" s="175" t="s">
        <v>15</v>
      </c>
      <c r="E159" s="256" t="s">
        <v>16</v>
      </c>
      <c r="F159" s="108">
        <v>145000</v>
      </c>
      <c r="G159" s="171">
        <f>-12770.62498-11124.52864-3340.64709-64227.6075-22500-9750-21020</f>
        <v>-144733.40820999999</v>
      </c>
      <c r="H159" s="240">
        <f>SUM(F159:G159)</f>
        <v>266.59179000000586</v>
      </c>
      <c r="I159" s="145"/>
      <c r="J159" s="108"/>
      <c r="K159" s="3"/>
      <c r="L159" s="145"/>
      <c r="M159" s="108"/>
      <c r="N159" s="3"/>
    </row>
    <row r="160" spans="1:14" s="147" customFormat="1" ht="15.75" outlineLevel="7" x14ac:dyDescent="0.25">
      <c r="A160" s="286" t="s">
        <v>414</v>
      </c>
      <c r="B160" s="286" t="s">
        <v>422</v>
      </c>
      <c r="C160" s="276"/>
      <c r="D160" s="276"/>
      <c r="E160" s="258" t="s">
        <v>423</v>
      </c>
      <c r="F160" s="146">
        <f t="shared" ref="F160:H160" si="196">F161+F173+F188</f>
        <v>62681.100000000006</v>
      </c>
      <c r="G160" s="146">
        <f t="shared" si="196"/>
        <v>0</v>
      </c>
      <c r="H160" s="241">
        <f t="shared" si="196"/>
        <v>62681.100000000006</v>
      </c>
      <c r="I160" s="146">
        <f t="shared" ref="I160:N160" si="197">I161+I173+I188</f>
        <v>72802.899999999994</v>
      </c>
      <c r="J160" s="146">
        <f t="shared" si="197"/>
        <v>0</v>
      </c>
      <c r="K160" s="241">
        <f t="shared" si="197"/>
        <v>72802.899999999994</v>
      </c>
      <c r="L160" s="146">
        <f t="shared" si="197"/>
        <v>64436</v>
      </c>
      <c r="M160" s="146">
        <f t="shared" si="197"/>
        <v>0</v>
      </c>
      <c r="N160" s="241">
        <f t="shared" si="197"/>
        <v>64436</v>
      </c>
    </row>
    <row r="161" spans="1:14" ht="15.75" outlineLevel="1" x14ac:dyDescent="0.25">
      <c r="A161" s="198" t="s">
        <v>414</v>
      </c>
      <c r="B161" s="198" t="s">
        <v>424</v>
      </c>
      <c r="C161" s="198"/>
      <c r="D161" s="198"/>
      <c r="E161" s="254" t="s">
        <v>425</v>
      </c>
      <c r="F161" s="143">
        <f t="shared" ref="F161:N161" si="198">F162</f>
        <v>27421.100000000002</v>
      </c>
      <c r="G161" s="143">
        <f t="shared" si="198"/>
        <v>0</v>
      </c>
      <c r="H161" s="180">
        <f t="shared" si="198"/>
        <v>27421.100000000002</v>
      </c>
      <c r="I161" s="143">
        <f t="shared" ref="I161:L161" si="199">I162</f>
        <v>35542.799999999996</v>
      </c>
      <c r="J161" s="143">
        <f t="shared" si="198"/>
        <v>0</v>
      </c>
      <c r="K161" s="180">
        <f t="shared" si="198"/>
        <v>35542.799999999996</v>
      </c>
      <c r="L161" s="143">
        <f t="shared" si="199"/>
        <v>27175.9</v>
      </c>
      <c r="M161" s="143">
        <f t="shared" si="198"/>
        <v>0</v>
      </c>
      <c r="N161" s="180">
        <f t="shared" si="198"/>
        <v>27175.9</v>
      </c>
    </row>
    <row r="162" spans="1:14" ht="31.5" outlineLevel="2" x14ac:dyDescent="0.25">
      <c r="A162" s="198" t="s">
        <v>414</v>
      </c>
      <c r="B162" s="198" t="s">
        <v>424</v>
      </c>
      <c r="C162" s="198" t="s">
        <v>36</v>
      </c>
      <c r="D162" s="198"/>
      <c r="E162" s="254" t="s">
        <v>37</v>
      </c>
      <c r="F162" s="143">
        <f>F163+F167</f>
        <v>27421.100000000002</v>
      </c>
      <c r="G162" s="143">
        <f t="shared" ref="G162:H162" si="200">G163+G167</f>
        <v>0</v>
      </c>
      <c r="H162" s="180">
        <f t="shared" si="200"/>
        <v>27421.100000000002</v>
      </c>
      <c r="I162" s="143">
        <f>I163+I167</f>
        <v>35542.799999999996</v>
      </c>
      <c r="J162" s="143">
        <f t="shared" ref="J162" si="201">J163+J167</f>
        <v>0</v>
      </c>
      <c r="K162" s="180">
        <f t="shared" ref="K162" si="202">K163+K167</f>
        <v>35542.799999999996</v>
      </c>
      <c r="L162" s="143">
        <f>L163+L167</f>
        <v>27175.9</v>
      </c>
      <c r="M162" s="143">
        <f t="shared" ref="M162" si="203">M163+M167</f>
        <v>0</v>
      </c>
      <c r="N162" s="180">
        <f t="shared" ref="N162" si="204">N163+N167</f>
        <v>27175.9</v>
      </c>
    </row>
    <row r="163" spans="1:14" ht="15.75" outlineLevel="3" x14ac:dyDescent="0.25">
      <c r="A163" s="198" t="s">
        <v>414</v>
      </c>
      <c r="B163" s="198" t="s">
        <v>424</v>
      </c>
      <c r="C163" s="198" t="s">
        <v>75</v>
      </c>
      <c r="D163" s="198"/>
      <c r="E163" s="254" t="s">
        <v>76</v>
      </c>
      <c r="F163" s="143">
        <f t="shared" ref="F163:N165" si="205">F164</f>
        <v>2195.1999999999998</v>
      </c>
      <c r="G163" s="143">
        <f t="shared" si="205"/>
        <v>0</v>
      </c>
      <c r="H163" s="180">
        <f t="shared" si="205"/>
        <v>2195.1999999999998</v>
      </c>
      <c r="I163" s="143">
        <f t="shared" ref="I163:L165" si="206">I164</f>
        <v>2195.1999999999998</v>
      </c>
      <c r="J163" s="143">
        <f t="shared" si="205"/>
        <v>0</v>
      </c>
      <c r="K163" s="180">
        <f t="shared" si="205"/>
        <v>2195.1999999999998</v>
      </c>
      <c r="L163" s="143">
        <f t="shared" si="206"/>
        <v>2828.3</v>
      </c>
      <c r="M163" s="143">
        <f t="shared" si="205"/>
        <v>0</v>
      </c>
      <c r="N163" s="180">
        <f t="shared" si="205"/>
        <v>2828.3</v>
      </c>
    </row>
    <row r="164" spans="1:14" ht="31.5" outlineLevel="4" x14ac:dyDescent="0.25">
      <c r="A164" s="198" t="s">
        <v>414</v>
      </c>
      <c r="B164" s="198" t="s">
        <v>424</v>
      </c>
      <c r="C164" s="198" t="s">
        <v>77</v>
      </c>
      <c r="D164" s="198"/>
      <c r="E164" s="254" t="s">
        <v>78</v>
      </c>
      <c r="F164" s="143">
        <f t="shared" si="205"/>
        <v>2195.1999999999998</v>
      </c>
      <c r="G164" s="143">
        <f t="shared" si="205"/>
        <v>0</v>
      </c>
      <c r="H164" s="180">
        <f t="shared" si="205"/>
        <v>2195.1999999999998</v>
      </c>
      <c r="I164" s="143">
        <f t="shared" si="206"/>
        <v>2195.1999999999998</v>
      </c>
      <c r="J164" s="143">
        <f t="shared" si="205"/>
        <v>0</v>
      </c>
      <c r="K164" s="180">
        <f t="shared" si="205"/>
        <v>2195.1999999999998</v>
      </c>
      <c r="L164" s="143">
        <f t="shared" si="206"/>
        <v>2828.3</v>
      </c>
      <c r="M164" s="143">
        <f t="shared" si="205"/>
        <v>0</v>
      </c>
      <c r="N164" s="180">
        <f t="shared" si="205"/>
        <v>2828.3</v>
      </c>
    </row>
    <row r="165" spans="1:14" ht="15.75" outlineLevel="5" x14ac:dyDescent="0.25">
      <c r="A165" s="198" t="s">
        <v>414</v>
      </c>
      <c r="B165" s="198" t="s">
        <v>424</v>
      </c>
      <c r="C165" s="198" t="s">
        <v>79</v>
      </c>
      <c r="D165" s="198"/>
      <c r="E165" s="254" t="s">
        <v>80</v>
      </c>
      <c r="F165" s="143">
        <f t="shared" si="205"/>
        <v>2195.1999999999998</v>
      </c>
      <c r="G165" s="143">
        <f t="shared" si="205"/>
        <v>0</v>
      </c>
      <c r="H165" s="180">
        <f t="shared" si="205"/>
        <v>2195.1999999999998</v>
      </c>
      <c r="I165" s="143">
        <f t="shared" si="206"/>
        <v>2195.1999999999998</v>
      </c>
      <c r="J165" s="143">
        <f t="shared" si="205"/>
        <v>0</v>
      </c>
      <c r="K165" s="180">
        <f t="shared" si="205"/>
        <v>2195.1999999999998</v>
      </c>
      <c r="L165" s="143">
        <f t="shared" si="206"/>
        <v>2828.3</v>
      </c>
      <c r="M165" s="143">
        <f t="shared" si="205"/>
        <v>0</v>
      </c>
      <c r="N165" s="180">
        <f t="shared" si="205"/>
        <v>2828.3</v>
      </c>
    </row>
    <row r="166" spans="1:14" ht="15.75" outlineLevel="7" x14ac:dyDescent="0.25">
      <c r="A166" s="175" t="s">
        <v>414</v>
      </c>
      <c r="B166" s="175" t="s">
        <v>424</v>
      </c>
      <c r="C166" s="175" t="s">
        <v>79</v>
      </c>
      <c r="D166" s="175" t="s">
        <v>7</v>
      </c>
      <c r="E166" s="256" t="s">
        <v>8</v>
      </c>
      <c r="F166" s="108">
        <v>2195.1999999999998</v>
      </c>
      <c r="G166" s="108"/>
      <c r="H166" s="3">
        <f>SUM(F166:G166)</f>
        <v>2195.1999999999998</v>
      </c>
      <c r="I166" s="145">
        <v>2195.1999999999998</v>
      </c>
      <c r="J166" s="108"/>
      <c r="K166" s="3">
        <f>SUM(I166:J166)</f>
        <v>2195.1999999999998</v>
      </c>
      <c r="L166" s="145">
        <v>2828.3</v>
      </c>
      <c r="M166" s="108"/>
      <c r="N166" s="3">
        <f>SUM(L166:M166)</f>
        <v>2828.3</v>
      </c>
    </row>
    <row r="167" spans="1:14" ht="31.5" outlineLevel="3" x14ac:dyDescent="0.25">
      <c r="A167" s="198" t="s">
        <v>414</v>
      </c>
      <c r="B167" s="198" t="s">
        <v>424</v>
      </c>
      <c r="C167" s="198" t="s">
        <v>81</v>
      </c>
      <c r="D167" s="198"/>
      <c r="E167" s="254" t="s">
        <v>82</v>
      </c>
      <c r="F167" s="143">
        <f t="shared" ref="F167:N168" si="207">F168</f>
        <v>25225.9</v>
      </c>
      <c r="G167" s="143">
        <f t="shared" si="207"/>
        <v>0</v>
      </c>
      <c r="H167" s="180">
        <f t="shared" si="207"/>
        <v>25225.9</v>
      </c>
      <c r="I167" s="143">
        <f t="shared" ref="I167:L168" si="208">I168</f>
        <v>33347.599999999999</v>
      </c>
      <c r="J167" s="143">
        <f t="shared" si="207"/>
        <v>0</v>
      </c>
      <c r="K167" s="180">
        <f t="shared" si="207"/>
        <v>33347.599999999999</v>
      </c>
      <c r="L167" s="143">
        <f t="shared" si="208"/>
        <v>24347.600000000002</v>
      </c>
      <c r="M167" s="143">
        <f t="shared" si="207"/>
        <v>0</v>
      </c>
      <c r="N167" s="180">
        <f t="shared" si="207"/>
        <v>24347.600000000002</v>
      </c>
    </row>
    <row r="168" spans="1:14" ht="31.5" outlineLevel="4" x14ac:dyDescent="0.25">
      <c r="A168" s="198" t="s">
        <v>414</v>
      </c>
      <c r="B168" s="198" t="s">
        <v>424</v>
      </c>
      <c r="C168" s="198" t="s">
        <v>83</v>
      </c>
      <c r="D168" s="198"/>
      <c r="E168" s="254" t="s">
        <v>31</v>
      </c>
      <c r="F168" s="143">
        <f t="shared" si="207"/>
        <v>25225.9</v>
      </c>
      <c r="G168" s="143">
        <f t="shared" si="207"/>
        <v>0</v>
      </c>
      <c r="H168" s="180">
        <f t="shared" si="207"/>
        <v>25225.9</v>
      </c>
      <c r="I168" s="143">
        <f t="shared" si="208"/>
        <v>33347.599999999999</v>
      </c>
      <c r="J168" s="143">
        <f t="shared" si="207"/>
        <v>0</v>
      </c>
      <c r="K168" s="180">
        <f t="shared" si="207"/>
        <v>33347.599999999999</v>
      </c>
      <c r="L168" s="143">
        <f t="shared" si="208"/>
        <v>24347.600000000002</v>
      </c>
      <c r="M168" s="143">
        <f t="shared" si="207"/>
        <v>0</v>
      </c>
      <c r="N168" s="180">
        <f t="shared" si="207"/>
        <v>24347.600000000002</v>
      </c>
    </row>
    <row r="169" spans="1:14" ht="15.75" outlineLevel="5" x14ac:dyDescent="0.25">
      <c r="A169" s="198" t="s">
        <v>414</v>
      </c>
      <c r="B169" s="198" t="s">
        <v>424</v>
      </c>
      <c r="C169" s="198" t="s">
        <v>84</v>
      </c>
      <c r="D169" s="198"/>
      <c r="E169" s="254" t="s">
        <v>85</v>
      </c>
      <c r="F169" s="143">
        <f t="shared" ref="F169:H169" si="209">F170+F171+F172</f>
        <v>25225.9</v>
      </c>
      <c r="G169" s="143">
        <f t="shared" si="209"/>
        <v>0</v>
      </c>
      <c r="H169" s="180">
        <f t="shared" si="209"/>
        <v>25225.9</v>
      </c>
      <c r="I169" s="143">
        <f t="shared" ref="I169:N169" si="210">I170+I171+I172</f>
        <v>33347.599999999999</v>
      </c>
      <c r="J169" s="143">
        <f t="shared" si="210"/>
        <v>0</v>
      </c>
      <c r="K169" s="180">
        <f t="shared" si="210"/>
        <v>33347.599999999999</v>
      </c>
      <c r="L169" s="143">
        <f t="shared" si="210"/>
        <v>24347.600000000002</v>
      </c>
      <c r="M169" s="143">
        <f t="shared" si="210"/>
        <v>0</v>
      </c>
      <c r="N169" s="180">
        <f t="shared" si="210"/>
        <v>24347.600000000002</v>
      </c>
    </row>
    <row r="170" spans="1:14" ht="31.5" outlineLevel="7" x14ac:dyDescent="0.25">
      <c r="A170" s="175" t="s">
        <v>414</v>
      </c>
      <c r="B170" s="175" t="s">
        <v>424</v>
      </c>
      <c r="C170" s="175" t="s">
        <v>84</v>
      </c>
      <c r="D170" s="175" t="s">
        <v>4</v>
      </c>
      <c r="E170" s="256" t="s">
        <v>5</v>
      </c>
      <c r="F170" s="108">
        <v>21874.400000000001</v>
      </c>
      <c r="G170" s="108"/>
      <c r="H170" s="3">
        <f t="shared" ref="H170:H172" si="211">SUM(F170:G170)</f>
        <v>21874.400000000001</v>
      </c>
      <c r="I170" s="145">
        <v>21874.400000000001</v>
      </c>
      <c r="J170" s="108"/>
      <c r="K170" s="3">
        <f t="shared" ref="K170:K172" si="212">SUM(I170:J170)</f>
        <v>21874.400000000001</v>
      </c>
      <c r="L170" s="145">
        <v>21874.400000000001</v>
      </c>
      <c r="M170" s="108"/>
      <c r="N170" s="3">
        <f t="shared" ref="N170:N172" si="213">SUM(L170:M170)</f>
        <v>21874.400000000001</v>
      </c>
    </row>
    <row r="171" spans="1:14" ht="15.75" outlineLevel="7" x14ac:dyDescent="0.25">
      <c r="A171" s="175" t="s">
        <v>414</v>
      </c>
      <c r="B171" s="175" t="s">
        <v>424</v>
      </c>
      <c r="C171" s="175" t="s">
        <v>84</v>
      </c>
      <c r="D171" s="175" t="s">
        <v>7</v>
      </c>
      <c r="E171" s="256" t="s">
        <v>8</v>
      </c>
      <c r="F171" s="108">
        <v>3325.1</v>
      </c>
      <c r="G171" s="108"/>
      <c r="H171" s="3">
        <f t="shared" si="211"/>
        <v>3325.1</v>
      </c>
      <c r="I171" s="145">
        <f>2446.8+9000</f>
        <v>11446.8</v>
      </c>
      <c r="J171" s="108"/>
      <c r="K171" s="3">
        <f t="shared" si="212"/>
        <v>11446.8</v>
      </c>
      <c r="L171" s="145">
        <v>2446.8000000000002</v>
      </c>
      <c r="M171" s="108"/>
      <c r="N171" s="3">
        <f t="shared" si="213"/>
        <v>2446.8000000000002</v>
      </c>
    </row>
    <row r="172" spans="1:14" ht="15.75" outlineLevel="7" x14ac:dyDescent="0.25">
      <c r="A172" s="175" t="s">
        <v>414</v>
      </c>
      <c r="B172" s="175" t="s">
        <v>424</v>
      </c>
      <c r="C172" s="175" t="s">
        <v>84</v>
      </c>
      <c r="D172" s="175" t="s">
        <v>15</v>
      </c>
      <c r="E172" s="256" t="s">
        <v>16</v>
      </c>
      <c r="F172" s="108">
        <v>26.4</v>
      </c>
      <c r="G172" s="108"/>
      <c r="H172" s="3">
        <f t="shared" si="211"/>
        <v>26.4</v>
      </c>
      <c r="I172" s="145">
        <v>26.4</v>
      </c>
      <c r="J172" s="108"/>
      <c r="K172" s="3">
        <f t="shared" si="212"/>
        <v>26.4</v>
      </c>
      <c r="L172" s="145">
        <v>26.4</v>
      </c>
      <c r="M172" s="108"/>
      <c r="N172" s="3">
        <f t="shared" si="213"/>
        <v>26.4</v>
      </c>
    </row>
    <row r="173" spans="1:14" ht="31.5" outlineLevel="1" x14ac:dyDescent="0.25">
      <c r="A173" s="198" t="s">
        <v>414</v>
      </c>
      <c r="B173" s="198" t="s">
        <v>426</v>
      </c>
      <c r="C173" s="198"/>
      <c r="D173" s="198"/>
      <c r="E173" s="254" t="s">
        <v>427</v>
      </c>
      <c r="F173" s="143">
        <f t="shared" ref="F173:N173" si="214">F174</f>
        <v>31896.800000000003</v>
      </c>
      <c r="G173" s="143">
        <f t="shared" si="214"/>
        <v>0</v>
      </c>
      <c r="H173" s="180">
        <f t="shared" si="214"/>
        <v>31896.800000000003</v>
      </c>
      <c r="I173" s="143">
        <f t="shared" ref="I173:L173" si="215">I174</f>
        <v>33896.9</v>
      </c>
      <c r="J173" s="143">
        <f t="shared" si="214"/>
        <v>0</v>
      </c>
      <c r="K173" s="180">
        <f t="shared" si="214"/>
        <v>33896.9</v>
      </c>
      <c r="L173" s="143">
        <f t="shared" si="215"/>
        <v>33896.9</v>
      </c>
      <c r="M173" s="143">
        <f t="shared" si="214"/>
        <v>0</v>
      </c>
      <c r="N173" s="180">
        <f t="shared" si="214"/>
        <v>33896.9</v>
      </c>
    </row>
    <row r="174" spans="1:14" ht="31.5" outlineLevel="2" x14ac:dyDescent="0.25">
      <c r="A174" s="198" t="s">
        <v>414</v>
      </c>
      <c r="B174" s="198" t="s">
        <v>426</v>
      </c>
      <c r="C174" s="198" t="s">
        <v>36</v>
      </c>
      <c r="D174" s="198"/>
      <c r="E174" s="254" t="s">
        <v>37</v>
      </c>
      <c r="F174" s="143">
        <f t="shared" ref="F174:H174" si="216">F175+F182</f>
        <v>31896.800000000003</v>
      </c>
      <c r="G174" s="143">
        <f t="shared" si="216"/>
        <v>0</v>
      </c>
      <c r="H174" s="180">
        <f t="shared" si="216"/>
        <v>31896.800000000003</v>
      </c>
      <c r="I174" s="143">
        <f t="shared" ref="I174:N174" si="217">I175+I182</f>
        <v>33896.9</v>
      </c>
      <c r="J174" s="143">
        <f t="shared" si="217"/>
        <v>0</v>
      </c>
      <c r="K174" s="180">
        <f t="shared" si="217"/>
        <v>33896.9</v>
      </c>
      <c r="L174" s="143">
        <f t="shared" si="217"/>
        <v>33896.9</v>
      </c>
      <c r="M174" s="143">
        <f t="shared" si="217"/>
        <v>0</v>
      </c>
      <c r="N174" s="180">
        <f t="shared" si="217"/>
        <v>33896.9</v>
      </c>
    </row>
    <row r="175" spans="1:14" ht="15.75" outlineLevel="3" x14ac:dyDescent="0.25">
      <c r="A175" s="198" t="s">
        <v>414</v>
      </c>
      <c r="B175" s="198" t="s">
        <v>426</v>
      </c>
      <c r="C175" s="198" t="s">
        <v>75</v>
      </c>
      <c r="D175" s="198"/>
      <c r="E175" s="254" t="s">
        <v>76</v>
      </c>
      <c r="F175" s="143">
        <f t="shared" ref="F175:N175" si="218">F176</f>
        <v>20523.600000000002</v>
      </c>
      <c r="G175" s="143">
        <f t="shared" si="218"/>
        <v>0</v>
      </c>
      <c r="H175" s="180">
        <f t="shared" si="218"/>
        <v>20523.600000000002</v>
      </c>
      <c r="I175" s="143">
        <f t="shared" ref="I175:L175" si="219">I176</f>
        <v>22523.7</v>
      </c>
      <c r="J175" s="143">
        <f t="shared" si="218"/>
        <v>0</v>
      </c>
      <c r="K175" s="180">
        <f t="shared" si="218"/>
        <v>22523.7</v>
      </c>
      <c r="L175" s="143">
        <f t="shared" si="219"/>
        <v>22523.7</v>
      </c>
      <c r="M175" s="143">
        <f t="shared" si="218"/>
        <v>0</v>
      </c>
      <c r="N175" s="180">
        <f t="shared" si="218"/>
        <v>22523.7</v>
      </c>
    </row>
    <row r="176" spans="1:14" ht="15.75" outlineLevel="4" x14ac:dyDescent="0.25">
      <c r="A176" s="198" t="s">
        <v>414</v>
      </c>
      <c r="B176" s="198" t="s">
        <v>426</v>
      </c>
      <c r="C176" s="198" t="s">
        <v>86</v>
      </c>
      <c r="D176" s="198"/>
      <c r="E176" s="254" t="s">
        <v>87</v>
      </c>
      <c r="F176" s="143">
        <f t="shared" ref="F176:H176" si="220">F177+F180</f>
        <v>20523.600000000002</v>
      </c>
      <c r="G176" s="143">
        <f t="shared" si="220"/>
        <v>0</v>
      </c>
      <c r="H176" s="180">
        <f t="shared" si="220"/>
        <v>20523.600000000002</v>
      </c>
      <c r="I176" s="143">
        <f t="shared" ref="I176:N176" si="221">I177+I180</f>
        <v>22523.7</v>
      </c>
      <c r="J176" s="143">
        <f t="shared" si="221"/>
        <v>0</v>
      </c>
      <c r="K176" s="180">
        <f t="shared" si="221"/>
        <v>22523.7</v>
      </c>
      <c r="L176" s="143">
        <f t="shared" si="221"/>
        <v>22523.7</v>
      </c>
      <c r="M176" s="143">
        <f t="shared" si="221"/>
        <v>0</v>
      </c>
      <c r="N176" s="180">
        <f t="shared" si="221"/>
        <v>22523.7</v>
      </c>
    </row>
    <row r="177" spans="1:14" ht="15.75" outlineLevel="5" x14ac:dyDescent="0.25">
      <c r="A177" s="198" t="s">
        <v>414</v>
      </c>
      <c r="B177" s="198" t="s">
        <v>426</v>
      </c>
      <c r="C177" s="198" t="s">
        <v>88</v>
      </c>
      <c r="D177" s="198"/>
      <c r="E177" s="254" t="s">
        <v>89</v>
      </c>
      <c r="F177" s="143">
        <f t="shared" ref="F177:H177" si="222">F178+F179</f>
        <v>19540.600000000002</v>
      </c>
      <c r="G177" s="143">
        <f t="shared" si="222"/>
        <v>0</v>
      </c>
      <c r="H177" s="180">
        <f t="shared" si="222"/>
        <v>19540.600000000002</v>
      </c>
      <c r="I177" s="143">
        <f t="shared" ref="I177:N177" si="223">I178+I179</f>
        <v>19540.600000000002</v>
      </c>
      <c r="J177" s="143">
        <f t="shared" si="223"/>
        <v>0</v>
      </c>
      <c r="K177" s="180">
        <f t="shared" si="223"/>
        <v>19540.600000000002</v>
      </c>
      <c r="L177" s="143">
        <f t="shared" si="223"/>
        <v>19540.600000000002</v>
      </c>
      <c r="M177" s="143">
        <f t="shared" si="223"/>
        <v>0</v>
      </c>
      <c r="N177" s="180">
        <f t="shared" si="223"/>
        <v>19540.600000000002</v>
      </c>
    </row>
    <row r="178" spans="1:14" ht="15.75" outlineLevel="7" x14ac:dyDescent="0.25">
      <c r="A178" s="175" t="s">
        <v>414</v>
      </c>
      <c r="B178" s="175" t="s">
        <v>426</v>
      </c>
      <c r="C178" s="175" t="s">
        <v>88</v>
      </c>
      <c r="D178" s="175" t="s">
        <v>7</v>
      </c>
      <c r="E178" s="256" t="s">
        <v>8</v>
      </c>
      <c r="F178" s="108">
        <v>226.9</v>
      </c>
      <c r="G178" s="108"/>
      <c r="H178" s="3">
        <f t="shared" ref="H178:H179" si="224">SUM(F178:G178)</f>
        <v>226.9</v>
      </c>
      <c r="I178" s="145">
        <v>226.9</v>
      </c>
      <c r="J178" s="108"/>
      <c r="K178" s="3">
        <f t="shared" ref="K178:K179" si="225">SUM(I178:J178)</f>
        <v>226.9</v>
      </c>
      <c r="L178" s="145">
        <v>226.9</v>
      </c>
      <c r="M178" s="108"/>
      <c r="N178" s="3">
        <f t="shared" ref="N178:N179" si="226">SUM(L178:M178)</f>
        <v>226.9</v>
      </c>
    </row>
    <row r="179" spans="1:14" ht="15.75" outlineLevel="7" x14ac:dyDescent="0.25">
      <c r="A179" s="175" t="s">
        <v>414</v>
      </c>
      <c r="B179" s="175" t="s">
        <v>426</v>
      </c>
      <c r="C179" s="175" t="s">
        <v>88</v>
      </c>
      <c r="D179" s="175" t="s">
        <v>51</v>
      </c>
      <c r="E179" s="256" t="s">
        <v>52</v>
      </c>
      <c r="F179" s="108">
        <v>19313.7</v>
      </c>
      <c r="G179" s="108"/>
      <c r="H179" s="3">
        <f t="shared" si="224"/>
        <v>19313.7</v>
      </c>
      <c r="I179" s="145">
        <v>19313.7</v>
      </c>
      <c r="J179" s="108"/>
      <c r="K179" s="3">
        <f t="shared" si="225"/>
        <v>19313.7</v>
      </c>
      <c r="L179" s="145">
        <v>19313.7</v>
      </c>
      <c r="M179" s="108"/>
      <c r="N179" s="3">
        <f t="shared" si="226"/>
        <v>19313.7</v>
      </c>
    </row>
    <row r="180" spans="1:14" ht="15.75" outlineLevel="5" x14ac:dyDescent="0.25">
      <c r="A180" s="198" t="s">
        <v>414</v>
      </c>
      <c r="B180" s="198" t="s">
        <v>426</v>
      </c>
      <c r="C180" s="198" t="s">
        <v>90</v>
      </c>
      <c r="D180" s="198"/>
      <c r="E180" s="254" t="s">
        <v>91</v>
      </c>
      <c r="F180" s="143">
        <f t="shared" ref="F180:N180" si="227">F181</f>
        <v>983</v>
      </c>
      <c r="G180" s="143">
        <f t="shared" si="227"/>
        <v>0</v>
      </c>
      <c r="H180" s="180">
        <f t="shared" si="227"/>
        <v>983</v>
      </c>
      <c r="I180" s="143">
        <f t="shared" ref="I180:L180" si="228">I181</f>
        <v>2983.1</v>
      </c>
      <c r="J180" s="143">
        <f t="shared" si="227"/>
        <v>0</v>
      </c>
      <c r="K180" s="180">
        <f t="shared" si="227"/>
        <v>2983.1</v>
      </c>
      <c r="L180" s="143">
        <f t="shared" si="228"/>
        <v>2983.1</v>
      </c>
      <c r="M180" s="143">
        <f t="shared" si="227"/>
        <v>0</v>
      </c>
      <c r="N180" s="180">
        <f t="shared" si="227"/>
        <v>2983.1</v>
      </c>
    </row>
    <row r="181" spans="1:14" ht="15.75" outlineLevel="7" x14ac:dyDescent="0.25">
      <c r="A181" s="175" t="s">
        <v>414</v>
      </c>
      <c r="B181" s="175" t="s">
        <v>426</v>
      </c>
      <c r="C181" s="175" t="s">
        <v>90</v>
      </c>
      <c r="D181" s="175" t="s">
        <v>51</v>
      </c>
      <c r="E181" s="256" t="s">
        <v>52</v>
      </c>
      <c r="F181" s="108">
        <v>983</v>
      </c>
      <c r="G181" s="108"/>
      <c r="H181" s="3">
        <f>SUM(F181:G181)</f>
        <v>983</v>
      </c>
      <c r="I181" s="108">
        <v>2983.1</v>
      </c>
      <c r="J181" s="108"/>
      <c r="K181" s="3">
        <f>SUM(I181:J181)</f>
        <v>2983.1</v>
      </c>
      <c r="L181" s="108">
        <v>2983.1</v>
      </c>
      <c r="M181" s="108"/>
      <c r="N181" s="3">
        <f>SUM(L181:M181)</f>
        <v>2983.1</v>
      </c>
    </row>
    <row r="182" spans="1:14" ht="31.5" outlineLevel="3" x14ac:dyDescent="0.25">
      <c r="A182" s="198" t="s">
        <v>414</v>
      </c>
      <c r="B182" s="198" t="s">
        <v>426</v>
      </c>
      <c r="C182" s="198" t="s">
        <v>81</v>
      </c>
      <c r="D182" s="198"/>
      <c r="E182" s="254" t="s">
        <v>82</v>
      </c>
      <c r="F182" s="143">
        <f t="shared" ref="F182:N183" si="229">F183</f>
        <v>11373.199999999999</v>
      </c>
      <c r="G182" s="143">
        <f t="shared" si="229"/>
        <v>0</v>
      </c>
      <c r="H182" s="180">
        <f t="shared" si="229"/>
        <v>11373.199999999999</v>
      </c>
      <c r="I182" s="143">
        <f t="shared" ref="I182:L183" si="230">I183</f>
        <v>11373.199999999999</v>
      </c>
      <c r="J182" s="143">
        <f t="shared" si="229"/>
        <v>0</v>
      </c>
      <c r="K182" s="180">
        <f t="shared" si="229"/>
        <v>11373.199999999999</v>
      </c>
      <c r="L182" s="143">
        <f t="shared" si="230"/>
        <v>11373.199999999999</v>
      </c>
      <c r="M182" s="143">
        <f t="shared" si="229"/>
        <v>0</v>
      </c>
      <c r="N182" s="180">
        <f t="shared" si="229"/>
        <v>11373.199999999999</v>
      </c>
    </row>
    <row r="183" spans="1:14" ht="31.5" outlineLevel="4" x14ac:dyDescent="0.25">
      <c r="A183" s="198" t="s">
        <v>414</v>
      </c>
      <c r="B183" s="198" t="s">
        <v>426</v>
      </c>
      <c r="C183" s="198" t="s">
        <v>83</v>
      </c>
      <c r="D183" s="198"/>
      <c r="E183" s="254" t="s">
        <v>31</v>
      </c>
      <c r="F183" s="143">
        <f t="shared" si="229"/>
        <v>11373.199999999999</v>
      </c>
      <c r="G183" s="143">
        <f t="shared" si="229"/>
        <v>0</v>
      </c>
      <c r="H183" s="180">
        <f t="shared" si="229"/>
        <v>11373.199999999999</v>
      </c>
      <c r="I183" s="143">
        <f t="shared" si="230"/>
        <v>11373.199999999999</v>
      </c>
      <c r="J183" s="143">
        <f t="shared" si="229"/>
        <v>0</v>
      </c>
      <c r="K183" s="180">
        <f t="shared" si="229"/>
        <v>11373.199999999999</v>
      </c>
      <c r="L183" s="143">
        <f t="shared" si="230"/>
        <v>11373.199999999999</v>
      </c>
      <c r="M183" s="143">
        <f t="shared" si="229"/>
        <v>0</v>
      </c>
      <c r="N183" s="180">
        <f t="shared" si="229"/>
        <v>11373.199999999999</v>
      </c>
    </row>
    <row r="184" spans="1:14" ht="15.75" outlineLevel="5" x14ac:dyDescent="0.25">
      <c r="A184" s="198" t="s">
        <v>414</v>
      </c>
      <c r="B184" s="198" t="s">
        <v>426</v>
      </c>
      <c r="C184" s="198" t="s">
        <v>84</v>
      </c>
      <c r="D184" s="198"/>
      <c r="E184" s="254" t="s">
        <v>85</v>
      </c>
      <c r="F184" s="143">
        <f t="shared" ref="F184:H184" si="231">F185+F186+F187</f>
        <v>11373.199999999999</v>
      </c>
      <c r="G184" s="143">
        <f t="shared" si="231"/>
        <v>0</v>
      </c>
      <c r="H184" s="180">
        <f t="shared" si="231"/>
        <v>11373.199999999999</v>
      </c>
      <c r="I184" s="143">
        <f t="shared" ref="I184:N184" si="232">I185+I186+I187</f>
        <v>11373.199999999999</v>
      </c>
      <c r="J184" s="143">
        <f t="shared" si="232"/>
        <v>0</v>
      </c>
      <c r="K184" s="180">
        <f t="shared" si="232"/>
        <v>11373.199999999999</v>
      </c>
      <c r="L184" s="143">
        <f t="shared" si="232"/>
        <v>11373.199999999999</v>
      </c>
      <c r="M184" s="143">
        <f t="shared" si="232"/>
        <v>0</v>
      </c>
      <c r="N184" s="180">
        <f t="shared" si="232"/>
        <v>11373.199999999999</v>
      </c>
    </row>
    <row r="185" spans="1:14" ht="31.5" outlineLevel="7" x14ac:dyDescent="0.25">
      <c r="A185" s="175" t="s">
        <v>414</v>
      </c>
      <c r="B185" s="175" t="s">
        <v>426</v>
      </c>
      <c r="C185" s="175" t="s">
        <v>84</v>
      </c>
      <c r="D185" s="175" t="s">
        <v>4</v>
      </c>
      <c r="E185" s="256" t="s">
        <v>5</v>
      </c>
      <c r="F185" s="108">
        <v>10391.799999999999</v>
      </c>
      <c r="G185" s="108"/>
      <c r="H185" s="3">
        <f t="shared" ref="H185:H187" si="233">SUM(F185:G185)</f>
        <v>10391.799999999999</v>
      </c>
      <c r="I185" s="145">
        <v>10391.799999999999</v>
      </c>
      <c r="J185" s="108"/>
      <c r="K185" s="3">
        <f t="shared" ref="K185:K187" si="234">SUM(I185:J185)</f>
        <v>10391.799999999999</v>
      </c>
      <c r="L185" s="145">
        <v>10391.799999999999</v>
      </c>
      <c r="M185" s="108"/>
      <c r="N185" s="3">
        <f t="shared" ref="N185:N187" si="235">SUM(L185:M185)</f>
        <v>10391.799999999999</v>
      </c>
    </row>
    <row r="186" spans="1:14" ht="15.75" outlineLevel="7" x14ac:dyDescent="0.25">
      <c r="A186" s="175" t="s">
        <v>414</v>
      </c>
      <c r="B186" s="175" t="s">
        <v>426</v>
      </c>
      <c r="C186" s="175" t="s">
        <v>84</v>
      </c>
      <c r="D186" s="175" t="s">
        <v>7</v>
      </c>
      <c r="E186" s="256" t="s">
        <v>8</v>
      </c>
      <c r="F186" s="108">
        <v>951.6</v>
      </c>
      <c r="G186" s="108"/>
      <c r="H186" s="3">
        <f t="shared" si="233"/>
        <v>951.6</v>
      </c>
      <c r="I186" s="145">
        <v>951.6</v>
      </c>
      <c r="J186" s="108"/>
      <c r="K186" s="3">
        <f t="shared" si="234"/>
        <v>951.6</v>
      </c>
      <c r="L186" s="145">
        <v>951.6</v>
      </c>
      <c r="M186" s="108"/>
      <c r="N186" s="3">
        <f t="shared" si="235"/>
        <v>951.6</v>
      </c>
    </row>
    <row r="187" spans="1:14" ht="15.75" outlineLevel="7" x14ac:dyDescent="0.25">
      <c r="A187" s="175" t="s">
        <v>414</v>
      </c>
      <c r="B187" s="175" t="s">
        <v>426</v>
      </c>
      <c r="C187" s="175" t="s">
        <v>84</v>
      </c>
      <c r="D187" s="175" t="s">
        <v>15</v>
      </c>
      <c r="E187" s="256" t="s">
        <v>16</v>
      </c>
      <c r="F187" s="108">
        <v>29.8</v>
      </c>
      <c r="G187" s="108"/>
      <c r="H187" s="3">
        <f t="shared" si="233"/>
        <v>29.8</v>
      </c>
      <c r="I187" s="145">
        <v>29.8</v>
      </c>
      <c r="J187" s="108"/>
      <c r="K187" s="3">
        <f t="shared" si="234"/>
        <v>29.8</v>
      </c>
      <c r="L187" s="145">
        <v>29.8</v>
      </c>
      <c r="M187" s="108"/>
      <c r="N187" s="3">
        <f t="shared" si="235"/>
        <v>29.8</v>
      </c>
    </row>
    <row r="188" spans="1:14" ht="15.75" outlineLevel="1" x14ac:dyDescent="0.25">
      <c r="A188" s="198" t="s">
        <v>414</v>
      </c>
      <c r="B188" s="198" t="s">
        <v>428</v>
      </c>
      <c r="C188" s="198"/>
      <c r="D188" s="198"/>
      <c r="E188" s="254" t="s">
        <v>429</v>
      </c>
      <c r="F188" s="143">
        <f t="shared" ref="F188:N189" si="236">F189</f>
        <v>3363.2000000000003</v>
      </c>
      <c r="G188" s="143">
        <f t="shared" si="236"/>
        <v>0</v>
      </c>
      <c r="H188" s="180">
        <f t="shared" si="236"/>
        <v>3363.2000000000003</v>
      </c>
      <c r="I188" s="143">
        <f t="shared" ref="I188:L189" si="237">I189</f>
        <v>3363.2000000000003</v>
      </c>
      <c r="J188" s="143">
        <f t="shared" si="236"/>
        <v>0</v>
      </c>
      <c r="K188" s="180">
        <f t="shared" si="236"/>
        <v>3363.2000000000003</v>
      </c>
      <c r="L188" s="143">
        <f t="shared" si="237"/>
        <v>3363.2000000000003</v>
      </c>
      <c r="M188" s="143">
        <f t="shared" si="236"/>
        <v>0</v>
      </c>
      <c r="N188" s="180">
        <f t="shared" si="236"/>
        <v>3363.2000000000003</v>
      </c>
    </row>
    <row r="189" spans="1:14" ht="31.5" outlineLevel="2" x14ac:dyDescent="0.25">
      <c r="A189" s="198" t="s">
        <v>414</v>
      </c>
      <c r="B189" s="198" t="s">
        <v>428</v>
      </c>
      <c r="C189" s="198" t="s">
        <v>36</v>
      </c>
      <c r="D189" s="198"/>
      <c r="E189" s="254" t="s">
        <v>37</v>
      </c>
      <c r="F189" s="143">
        <f t="shared" si="236"/>
        <v>3363.2000000000003</v>
      </c>
      <c r="G189" s="143">
        <f t="shared" si="236"/>
        <v>0</v>
      </c>
      <c r="H189" s="180">
        <f t="shared" si="236"/>
        <v>3363.2000000000003</v>
      </c>
      <c r="I189" s="143">
        <f t="shared" si="237"/>
        <v>3363.2000000000003</v>
      </c>
      <c r="J189" s="143">
        <f t="shared" si="236"/>
        <v>0</v>
      </c>
      <c r="K189" s="180">
        <f t="shared" si="236"/>
        <v>3363.2000000000003</v>
      </c>
      <c r="L189" s="143">
        <f t="shared" si="237"/>
        <v>3363.2000000000003</v>
      </c>
      <c r="M189" s="143">
        <f t="shared" si="236"/>
        <v>0</v>
      </c>
      <c r="N189" s="180">
        <f t="shared" si="236"/>
        <v>3363.2000000000003</v>
      </c>
    </row>
    <row r="190" spans="1:14" ht="15.75" outlineLevel="3" x14ac:dyDescent="0.25">
      <c r="A190" s="198" t="s">
        <v>414</v>
      </c>
      <c r="B190" s="198" t="s">
        <v>428</v>
      </c>
      <c r="C190" s="198" t="s">
        <v>38</v>
      </c>
      <c r="D190" s="198"/>
      <c r="E190" s="254" t="s">
        <v>39</v>
      </c>
      <c r="F190" s="143">
        <f>F191+F200</f>
        <v>3363.2000000000003</v>
      </c>
      <c r="G190" s="143">
        <f t="shared" ref="G190:H190" si="238">G191+G200</f>
        <v>0</v>
      </c>
      <c r="H190" s="180">
        <f t="shared" si="238"/>
        <v>3363.2000000000003</v>
      </c>
      <c r="I190" s="143">
        <f>I191+I200</f>
        <v>3363.2000000000003</v>
      </c>
      <c r="J190" s="143">
        <f t="shared" ref="J190" si="239">J191+J200</f>
        <v>0</v>
      </c>
      <c r="K190" s="180">
        <f t="shared" ref="K190" si="240">K191+K200</f>
        <v>3363.2000000000003</v>
      </c>
      <c r="L190" s="143">
        <f>L191+L200</f>
        <v>3363.2000000000003</v>
      </c>
      <c r="M190" s="143">
        <f t="shared" ref="M190" si="241">M191+M200</f>
        <v>0</v>
      </c>
      <c r="N190" s="180">
        <f t="shared" ref="N190" si="242">N191+N200</f>
        <v>3363.2000000000003</v>
      </c>
    </row>
    <row r="191" spans="1:14" ht="15.75" outlineLevel="4" x14ac:dyDescent="0.25">
      <c r="A191" s="198" t="s">
        <v>414</v>
      </c>
      <c r="B191" s="198" t="s">
        <v>428</v>
      </c>
      <c r="C191" s="198" t="s">
        <v>94</v>
      </c>
      <c r="D191" s="277"/>
      <c r="E191" s="254" t="s">
        <v>95</v>
      </c>
      <c r="F191" s="143">
        <f>F192+F196+F194+F198</f>
        <v>2524.2000000000003</v>
      </c>
      <c r="G191" s="143">
        <f t="shared" ref="G191:H191" si="243">G192+G196+G194+G198</f>
        <v>0</v>
      </c>
      <c r="H191" s="180">
        <f t="shared" si="243"/>
        <v>2524.2000000000003</v>
      </c>
      <c r="I191" s="143">
        <f t="shared" ref="I191:L191" si="244">I192+I196+I194+I198</f>
        <v>2524.2000000000003</v>
      </c>
      <c r="J191" s="143">
        <f t="shared" ref="J191" si="245">J192+J196+J194+J198</f>
        <v>0</v>
      </c>
      <c r="K191" s="180">
        <f t="shared" ref="K191" si="246">K192+K196+K194+K198</f>
        <v>2524.2000000000003</v>
      </c>
      <c r="L191" s="143">
        <f t="shared" si="244"/>
        <v>2524.2000000000003</v>
      </c>
      <c r="M191" s="143">
        <f t="shared" ref="M191" si="247">M192+M196+M194+M198</f>
        <v>0</v>
      </c>
      <c r="N191" s="180">
        <f t="shared" ref="N191" si="248">N192+N196+N194+N198</f>
        <v>2524.2000000000003</v>
      </c>
    </row>
    <row r="192" spans="1:14" ht="15.75" outlineLevel="5" x14ac:dyDescent="0.25">
      <c r="A192" s="198" t="s">
        <v>414</v>
      </c>
      <c r="B192" s="277" t="s">
        <v>428</v>
      </c>
      <c r="C192" s="277" t="s">
        <v>96</v>
      </c>
      <c r="D192" s="277"/>
      <c r="E192" s="254" t="s">
        <v>97</v>
      </c>
      <c r="F192" s="143">
        <f t="shared" ref="F192:N192" si="249">F193</f>
        <v>1356.4</v>
      </c>
      <c r="G192" s="143">
        <f t="shared" si="249"/>
        <v>0</v>
      </c>
      <c r="H192" s="180">
        <f t="shared" si="249"/>
        <v>1356.4</v>
      </c>
      <c r="I192" s="143">
        <f t="shared" ref="I192:L192" si="250">I193</f>
        <v>1356.4</v>
      </c>
      <c r="J192" s="143">
        <f t="shared" si="249"/>
        <v>0</v>
      </c>
      <c r="K192" s="180">
        <f t="shared" si="249"/>
        <v>1356.4</v>
      </c>
      <c r="L192" s="143">
        <f t="shared" si="250"/>
        <v>1356.4</v>
      </c>
      <c r="M192" s="143">
        <f t="shared" si="249"/>
        <v>0</v>
      </c>
      <c r="N192" s="180">
        <f t="shared" si="249"/>
        <v>1356.4</v>
      </c>
    </row>
    <row r="193" spans="1:14" ht="15.75" outlineLevel="7" x14ac:dyDescent="0.25">
      <c r="A193" s="175" t="s">
        <v>414</v>
      </c>
      <c r="B193" s="175" t="s">
        <v>428</v>
      </c>
      <c r="C193" s="175" t="s">
        <v>96</v>
      </c>
      <c r="D193" s="175" t="s">
        <v>7</v>
      </c>
      <c r="E193" s="256" t="s">
        <v>8</v>
      </c>
      <c r="F193" s="108">
        <v>1356.4</v>
      </c>
      <c r="G193" s="108"/>
      <c r="H193" s="3">
        <f>SUM(F193:G193)</f>
        <v>1356.4</v>
      </c>
      <c r="I193" s="145">
        <v>1356.4</v>
      </c>
      <c r="J193" s="108"/>
      <c r="K193" s="3">
        <f>SUM(I193:J193)</f>
        <v>1356.4</v>
      </c>
      <c r="L193" s="145">
        <v>1356.4</v>
      </c>
      <c r="M193" s="108"/>
      <c r="N193" s="3">
        <f>SUM(L193:M193)</f>
        <v>1356.4</v>
      </c>
    </row>
    <row r="194" spans="1:14" ht="15.75" outlineLevel="7" x14ac:dyDescent="0.25">
      <c r="A194" s="198" t="s">
        <v>414</v>
      </c>
      <c r="B194" s="277" t="s">
        <v>428</v>
      </c>
      <c r="C194" s="198" t="s">
        <v>280</v>
      </c>
      <c r="D194" s="198"/>
      <c r="E194" s="254" t="s">
        <v>281</v>
      </c>
      <c r="F194" s="143">
        <f t="shared" ref="F194:N194" si="251">F195</f>
        <v>50</v>
      </c>
      <c r="G194" s="143">
        <f t="shared" si="251"/>
        <v>0</v>
      </c>
      <c r="H194" s="180">
        <f t="shared" si="251"/>
        <v>50</v>
      </c>
      <c r="I194" s="143">
        <f t="shared" ref="I194:L194" si="252">I195</f>
        <v>50</v>
      </c>
      <c r="J194" s="143">
        <f t="shared" si="251"/>
        <v>0</v>
      </c>
      <c r="K194" s="180">
        <f t="shared" si="251"/>
        <v>50</v>
      </c>
      <c r="L194" s="143">
        <f t="shared" si="252"/>
        <v>50</v>
      </c>
      <c r="M194" s="143">
        <f t="shared" si="251"/>
        <v>0</v>
      </c>
      <c r="N194" s="180">
        <f t="shared" si="251"/>
        <v>50</v>
      </c>
    </row>
    <row r="195" spans="1:14" ht="15.75" outlineLevel="7" x14ac:dyDescent="0.25">
      <c r="A195" s="175" t="s">
        <v>414</v>
      </c>
      <c r="B195" s="175" t="s">
        <v>428</v>
      </c>
      <c r="C195" s="175" t="s">
        <v>280</v>
      </c>
      <c r="D195" s="175" t="s">
        <v>7</v>
      </c>
      <c r="E195" s="256" t="s">
        <v>8</v>
      </c>
      <c r="F195" s="108">
        <v>50</v>
      </c>
      <c r="G195" s="108"/>
      <c r="H195" s="3">
        <f>SUM(F195:G195)</f>
        <v>50</v>
      </c>
      <c r="I195" s="108">
        <v>50</v>
      </c>
      <c r="J195" s="108"/>
      <c r="K195" s="3">
        <f>SUM(I195:J195)</f>
        <v>50</v>
      </c>
      <c r="L195" s="108">
        <v>50</v>
      </c>
      <c r="M195" s="108"/>
      <c r="N195" s="3">
        <f>SUM(L195:M195)</f>
        <v>50</v>
      </c>
    </row>
    <row r="196" spans="1:14" ht="31.5" outlineLevel="5" x14ac:dyDescent="0.25">
      <c r="A196" s="198" t="s">
        <v>414</v>
      </c>
      <c r="B196" s="198" t="s">
        <v>428</v>
      </c>
      <c r="C196" s="198" t="s">
        <v>98</v>
      </c>
      <c r="D196" s="198"/>
      <c r="E196" s="254" t="s">
        <v>361</v>
      </c>
      <c r="F196" s="143">
        <f t="shared" ref="F196:N198" si="253">F197</f>
        <v>765</v>
      </c>
      <c r="G196" s="143">
        <f t="shared" si="253"/>
        <v>0</v>
      </c>
      <c r="H196" s="180">
        <f t="shared" si="253"/>
        <v>765</v>
      </c>
      <c r="I196" s="143">
        <f t="shared" ref="I196:L198" si="254">I197</f>
        <v>765</v>
      </c>
      <c r="J196" s="143">
        <f t="shared" si="253"/>
        <v>0</v>
      </c>
      <c r="K196" s="180">
        <f t="shared" si="253"/>
        <v>765</v>
      </c>
      <c r="L196" s="143">
        <f t="shared" si="254"/>
        <v>765</v>
      </c>
      <c r="M196" s="143">
        <f t="shared" si="253"/>
        <v>0</v>
      </c>
      <c r="N196" s="180">
        <f t="shared" si="253"/>
        <v>765</v>
      </c>
    </row>
    <row r="197" spans="1:14" ht="31.5" outlineLevel="7" x14ac:dyDescent="0.25">
      <c r="A197" s="175" t="s">
        <v>414</v>
      </c>
      <c r="B197" s="175" t="s">
        <v>428</v>
      </c>
      <c r="C197" s="175" t="s">
        <v>98</v>
      </c>
      <c r="D197" s="175" t="s">
        <v>4</v>
      </c>
      <c r="E197" s="256" t="s">
        <v>5</v>
      </c>
      <c r="F197" s="108">
        <v>765</v>
      </c>
      <c r="G197" s="108"/>
      <c r="H197" s="3">
        <f>SUM(F197:G197)</f>
        <v>765</v>
      </c>
      <c r="I197" s="145">
        <v>765</v>
      </c>
      <c r="J197" s="108"/>
      <c r="K197" s="3">
        <f>SUM(I197:J197)</f>
        <v>765</v>
      </c>
      <c r="L197" s="145">
        <v>765</v>
      </c>
      <c r="M197" s="108"/>
      <c r="N197" s="3">
        <f>SUM(L197:M197)</f>
        <v>765</v>
      </c>
    </row>
    <row r="198" spans="1:14" ht="31.5" outlineLevel="5" x14ac:dyDescent="0.25">
      <c r="A198" s="198" t="s">
        <v>414</v>
      </c>
      <c r="B198" s="198" t="s">
        <v>428</v>
      </c>
      <c r="C198" s="198" t="s">
        <v>98</v>
      </c>
      <c r="D198" s="198"/>
      <c r="E198" s="254" t="s">
        <v>584</v>
      </c>
      <c r="F198" s="143">
        <f t="shared" si="253"/>
        <v>352.8</v>
      </c>
      <c r="G198" s="143">
        <f t="shared" si="253"/>
        <v>0</v>
      </c>
      <c r="H198" s="180">
        <f t="shared" si="253"/>
        <v>352.8</v>
      </c>
      <c r="I198" s="143">
        <f t="shared" si="254"/>
        <v>352.8</v>
      </c>
      <c r="J198" s="143">
        <f t="shared" si="253"/>
        <v>0</v>
      </c>
      <c r="K198" s="180">
        <f t="shared" si="253"/>
        <v>352.8</v>
      </c>
      <c r="L198" s="143">
        <f t="shared" si="254"/>
        <v>352.8</v>
      </c>
      <c r="M198" s="143">
        <f t="shared" si="253"/>
        <v>0</v>
      </c>
      <c r="N198" s="180">
        <f t="shared" si="253"/>
        <v>352.8</v>
      </c>
    </row>
    <row r="199" spans="1:14" ht="31.5" outlineLevel="7" x14ac:dyDescent="0.25">
      <c r="A199" s="175" t="s">
        <v>414</v>
      </c>
      <c r="B199" s="175" t="s">
        <v>428</v>
      </c>
      <c r="C199" s="175" t="s">
        <v>98</v>
      </c>
      <c r="D199" s="175" t="s">
        <v>4</v>
      </c>
      <c r="E199" s="256" t="s">
        <v>5</v>
      </c>
      <c r="F199" s="108">
        <v>352.8</v>
      </c>
      <c r="G199" s="108"/>
      <c r="H199" s="3">
        <f>SUM(F199:G199)</f>
        <v>352.8</v>
      </c>
      <c r="I199" s="145">
        <v>352.8</v>
      </c>
      <c r="J199" s="108"/>
      <c r="K199" s="3">
        <f>SUM(I199:J199)</f>
        <v>352.8</v>
      </c>
      <c r="L199" s="145">
        <v>352.8</v>
      </c>
      <c r="M199" s="108"/>
      <c r="N199" s="3">
        <f>SUM(L199:M199)</f>
        <v>352.8</v>
      </c>
    </row>
    <row r="200" spans="1:14" ht="15.75" outlineLevel="7" x14ac:dyDescent="0.25">
      <c r="A200" s="198" t="s">
        <v>414</v>
      </c>
      <c r="B200" s="198" t="s">
        <v>428</v>
      </c>
      <c r="C200" s="178" t="s">
        <v>517</v>
      </c>
      <c r="D200" s="178"/>
      <c r="E200" s="4" t="s">
        <v>516</v>
      </c>
      <c r="F200" s="143">
        <f t="shared" ref="F200:N201" si="255">F201</f>
        <v>839</v>
      </c>
      <c r="G200" s="143">
        <f t="shared" si="255"/>
        <v>0</v>
      </c>
      <c r="H200" s="180">
        <f t="shared" si="255"/>
        <v>839</v>
      </c>
      <c r="I200" s="143">
        <f t="shared" ref="I200:L201" si="256">I201</f>
        <v>839</v>
      </c>
      <c r="J200" s="143">
        <f t="shared" si="255"/>
        <v>0</v>
      </c>
      <c r="K200" s="180">
        <f t="shared" si="255"/>
        <v>839</v>
      </c>
      <c r="L200" s="143">
        <f t="shared" si="256"/>
        <v>839</v>
      </c>
      <c r="M200" s="143">
        <f t="shared" si="255"/>
        <v>0</v>
      </c>
      <c r="N200" s="180">
        <f t="shared" si="255"/>
        <v>839</v>
      </c>
    </row>
    <row r="201" spans="1:14" s="140" customFormat="1" ht="15.75" outlineLevel="7" x14ac:dyDescent="0.25">
      <c r="A201" s="198" t="s">
        <v>414</v>
      </c>
      <c r="B201" s="198" t="s">
        <v>428</v>
      </c>
      <c r="C201" s="178" t="s">
        <v>512</v>
      </c>
      <c r="D201" s="178" t="s">
        <v>386</v>
      </c>
      <c r="E201" s="259" t="s">
        <v>540</v>
      </c>
      <c r="F201" s="143">
        <f t="shared" si="255"/>
        <v>839</v>
      </c>
      <c r="G201" s="143">
        <f t="shared" si="255"/>
        <v>0</v>
      </c>
      <c r="H201" s="180">
        <f t="shared" si="255"/>
        <v>839</v>
      </c>
      <c r="I201" s="143">
        <f t="shared" si="256"/>
        <v>839</v>
      </c>
      <c r="J201" s="143">
        <f t="shared" si="255"/>
        <v>0</v>
      </c>
      <c r="K201" s="180">
        <f t="shared" si="255"/>
        <v>839</v>
      </c>
      <c r="L201" s="143">
        <f t="shared" si="256"/>
        <v>839</v>
      </c>
      <c r="M201" s="143">
        <f t="shared" si="255"/>
        <v>0</v>
      </c>
      <c r="N201" s="180">
        <f t="shared" si="255"/>
        <v>839</v>
      </c>
    </row>
    <row r="202" spans="1:14" ht="15.75" outlineLevel="7" x14ac:dyDescent="0.25">
      <c r="A202" s="175" t="s">
        <v>414</v>
      </c>
      <c r="B202" s="175" t="s">
        <v>428</v>
      </c>
      <c r="C202" s="179" t="s">
        <v>512</v>
      </c>
      <c r="D202" s="179" t="s">
        <v>51</v>
      </c>
      <c r="E202" s="5" t="s">
        <v>364</v>
      </c>
      <c r="F202" s="108">
        <v>839</v>
      </c>
      <c r="G202" s="108"/>
      <c r="H202" s="3">
        <f>SUM(F202:G202)</f>
        <v>839</v>
      </c>
      <c r="I202" s="108">
        <v>839</v>
      </c>
      <c r="J202" s="108"/>
      <c r="K202" s="3">
        <f>SUM(I202:J202)</f>
        <v>839</v>
      </c>
      <c r="L202" s="108">
        <v>839</v>
      </c>
      <c r="M202" s="108"/>
      <c r="N202" s="3">
        <f>SUM(L202:M202)</f>
        <v>839</v>
      </c>
    </row>
    <row r="203" spans="1:14" ht="15.75" outlineLevel="7" x14ac:dyDescent="0.25">
      <c r="A203" s="198" t="s">
        <v>414</v>
      </c>
      <c r="B203" s="198" t="s">
        <v>430</v>
      </c>
      <c r="C203" s="175"/>
      <c r="D203" s="175"/>
      <c r="E203" s="255" t="s">
        <v>431</v>
      </c>
      <c r="F203" s="143">
        <f>F204+F239+F246+F268+F229+F224</f>
        <v>443796.89999999997</v>
      </c>
      <c r="G203" s="143">
        <f t="shared" ref="G203:H203" si="257">G204+G239+G246+G268+G229+G224</f>
        <v>31860.204839999999</v>
      </c>
      <c r="H203" s="180">
        <f t="shared" si="257"/>
        <v>475657.10483999999</v>
      </c>
      <c r="I203" s="143">
        <f>I204+I239+I246+I268+I229+I224</f>
        <v>314606.70000000007</v>
      </c>
      <c r="J203" s="143">
        <f t="shared" ref="J203" si="258">J204+J239+J246+J268+J229+J224</f>
        <v>-2943.8390199999999</v>
      </c>
      <c r="K203" s="180">
        <f t="shared" ref="K203" si="259">K204+K239+K246+K268+K229+K224</f>
        <v>311662.86098</v>
      </c>
      <c r="L203" s="143">
        <f>L204+L239+L246+L268+L229+L224</f>
        <v>327230.10000000003</v>
      </c>
      <c r="M203" s="143">
        <f t="shared" ref="M203" si="260">M204+M239+M246+M268+M229+M224</f>
        <v>0</v>
      </c>
      <c r="N203" s="180">
        <f t="shared" ref="N203" si="261">N204+N239+N246+N268+N229+N224</f>
        <v>327230.10000000003</v>
      </c>
    </row>
    <row r="204" spans="1:14" ht="15.75" outlineLevel="1" x14ac:dyDescent="0.25">
      <c r="A204" s="198" t="s">
        <v>414</v>
      </c>
      <c r="B204" s="198" t="s">
        <v>432</v>
      </c>
      <c r="C204" s="198"/>
      <c r="D204" s="198"/>
      <c r="E204" s="254" t="s">
        <v>433</v>
      </c>
      <c r="F204" s="143">
        <f>F205+F216</f>
        <v>49643.8</v>
      </c>
      <c r="G204" s="143">
        <f t="shared" ref="G204:H204" si="262">G205+G216</f>
        <v>0</v>
      </c>
      <c r="H204" s="180">
        <f t="shared" si="262"/>
        <v>49643.8</v>
      </c>
      <c r="I204" s="143">
        <f>I205+I216</f>
        <v>5853.6</v>
      </c>
      <c r="J204" s="143">
        <f t="shared" ref="J204" si="263">J205+J216</f>
        <v>0</v>
      </c>
      <c r="K204" s="180">
        <f t="shared" ref="K204" si="264">K205+K216</f>
        <v>5853.6</v>
      </c>
      <c r="L204" s="143">
        <f>L205+L216</f>
        <v>5853.6</v>
      </c>
      <c r="M204" s="143">
        <f t="shared" ref="M204" si="265">M205+M216</f>
        <v>0</v>
      </c>
      <c r="N204" s="180">
        <f t="shared" ref="N204" si="266">N205+N216</f>
        <v>5853.6</v>
      </c>
    </row>
    <row r="205" spans="1:14" ht="31.5" outlineLevel="2" x14ac:dyDescent="0.25">
      <c r="A205" s="198" t="s">
        <v>414</v>
      </c>
      <c r="B205" s="198" t="s">
        <v>432</v>
      </c>
      <c r="C205" s="198" t="s">
        <v>36</v>
      </c>
      <c r="D205" s="198"/>
      <c r="E205" s="254" t="s">
        <v>37</v>
      </c>
      <c r="F205" s="143">
        <f t="shared" ref="F205:N206" si="267">F206</f>
        <v>47343.8</v>
      </c>
      <c r="G205" s="143">
        <f t="shared" si="267"/>
        <v>0</v>
      </c>
      <c r="H205" s="180">
        <f t="shared" si="267"/>
        <v>47343.8</v>
      </c>
      <c r="I205" s="143">
        <f t="shared" ref="I205:L206" si="268">I206</f>
        <v>2953.6</v>
      </c>
      <c r="J205" s="143">
        <f t="shared" si="267"/>
        <v>0</v>
      </c>
      <c r="K205" s="180">
        <f t="shared" si="267"/>
        <v>2953.6</v>
      </c>
      <c r="L205" s="143">
        <f t="shared" si="268"/>
        <v>2953.6</v>
      </c>
      <c r="M205" s="143">
        <f t="shared" si="267"/>
        <v>0</v>
      </c>
      <c r="N205" s="180">
        <f t="shared" si="267"/>
        <v>2953.6</v>
      </c>
    </row>
    <row r="206" spans="1:14" ht="15.75" outlineLevel="3" x14ac:dyDescent="0.25">
      <c r="A206" s="198" t="s">
        <v>414</v>
      </c>
      <c r="B206" s="198" t="s">
        <v>432</v>
      </c>
      <c r="C206" s="198" t="s">
        <v>38</v>
      </c>
      <c r="D206" s="198"/>
      <c r="E206" s="254" t="s">
        <v>39</v>
      </c>
      <c r="F206" s="143">
        <f t="shared" si="267"/>
        <v>47343.8</v>
      </c>
      <c r="G206" s="143">
        <f t="shared" si="267"/>
        <v>0</v>
      </c>
      <c r="H206" s="180">
        <f t="shared" si="267"/>
        <v>47343.8</v>
      </c>
      <c r="I206" s="143">
        <f t="shared" si="268"/>
        <v>2953.6</v>
      </c>
      <c r="J206" s="143">
        <f t="shared" si="267"/>
        <v>0</v>
      </c>
      <c r="K206" s="180">
        <f t="shared" si="267"/>
        <v>2953.6</v>
      </c>
      <c r="L206" s="143">
        <f t="shared" si="268"/>
        <v>2953.6</v>
      </c>
      <c r="M206" s="143">
        <f t="shared" si="267"/>
        <v>0</v>
      </c>
      <c r="N206" s="180">
        <f t="shared" si="267"/>
        <v>2953.6</v>
      </c>
    </row>
    <row r="207" spans="1:14" ht="15.75" outlineLevel="4" x14ac:dyDescent="0.25">
      <c r="A207" s="198" t="s">
        <v>414</v>
      </c>
      <c r="B207" s="198" t="s">
        <v>432</v>
      </c>
      <c r="C207" s="198" t="s">
        <v>94</v>
      </c>
      <c r="D207" s="198"/>
      <c r="E207" s="254" t="s">
        <v>95</v>
      </c>
      <c r="F207" s="143">
        <f>F212+F208+F210+F214</f>
        <v>47343.8</v>
      </c>
      <c r="G207" s="143">
        <f t="shared" ref="G207:H207" si="269">G212+G208+G210+G214</f>
        <v>0</v>
      </c>
      <c r="H207" s="180">
        <f t="shared" si="269"/>
        <v>47343.8</v>
      </c>
      <c r="I207" s="143">
        <f t="shared" ref="I207:L207" si="270">I212+I208+I210+I214</f>
        <v>2953.6</v>
      </c>
      <c r="J207" s="143">
        <f t="shared" ref="J207" si="271">J212+J208+J210+J214</f>
        <v>0</v>
      </c>
      <c r="K207" s="180">
        <f t="shared" ref="K207" si="272">K212+K208+K210+K214</f>
        <v>2953.6</v>
      </c>
      <c r="L207" s="143">
        <f t="shared" si="270"/>
        <v>2953.6</v>
      </c>
      <c r="M207" s="143">
        <f t="shared" ref="M207" si="273">M212+M208+M210+M214</f>
        <v>0</v>
      </c>
      <c r="N207" s="180">
        <f t="shared" ref="N207" si="274">N212+N208+N210+N214</f>
        <v>2953.6</v>
      </c>
    </row>
    <row r="208" spans="1:14" ht="31.5" outlineLevel="4" x14ac:dyDescent="0.25">
      <c r="A208" s="198" t="s">
        <v>414</v>
      </c>
      <c r="B208" s="198" t="s">
        <v>432</v>
      </c>
      <c r="C208" s="198" t="s">
        <v>585</v>
      </c>
      <c r="D208" s="198"/>
      <c r="E208" s="254" t="s">
        <v>586</v>
      </c>
      <c r="F208" s="143">
        <f t="shared" ref="F208:N208" si="275">F209</f>
        <v>127.8</v>
      </c>
      <c r="G208" s="143">
        <f t="shared" si="275"/>
        <v>0</v>
      </c>
      <c r="H208" s="180">
        <f t="shared" si="275"/>
        <v>127.8</v>
      </c>
      <c r="I208" s="143">
        <f t="shared" si="275"/>
        <v>131.6</v>
      </c>
      <c r="J208" s="143">
        <f t="shared" si="275"/>
        <v>0</v>
      </c>
      <c r="K208" s="180">
        <f t="shared" si="275"/>
        <v>131.6</v>
      </c>
      <c r="L208" s="143">
        <f t="shared" si="275"/>
        <v>131.6</v>
      </c>
      <c r="M208" s="143">
        <f t="shared" si="275"/>
        <v>0</v>
      </c>
      <c r="N208" s="180">
        <f t="shared" si="275"/>
        <v>131.6</v>
      </c>
    </row>
    <row r="209" spans="1:14" ht="15.75" outlineLevel="4" x14ac:dyDescent="0.25">
      <c r="A209" s="175" t="s">
        <v>414</v>
      </c>
      <c r="B209" s="175" t="s">
        <v>432</v>
      </c>
      <c r="C209" s="175" t="s">
        <v>585</v>
      </c>
      <c r="D209" s="175" t="s">
        <v>51</v>
      </c>
      <c r="E209" s="256" t="s">
        <v>52</v>
      </c>
      <c r="F209" s="108">
        <v>127.8</v>
      </c>
      <c r="G209" s="108"/>
      <c r="H209" s="3">
        <f>SUM(F209:G209)</f>
        <v>127.8</v>
      </c>
      <c r="I209" s="145">
        <v>131.6</v>
      </c>
      <c r="J209" s="108"/>
      <c r="K209" s="3">
        <f>SUM(I209:J209)</f>
        <v>131.6</v>
      </c>
      <c r="L209" s="145">
        <v>131.6</v>
      </c>
      <c r="M209" s="108"/>
      <c r="N209" s="3">
        <f>SUM(L209:M209)</f>
        <v>131.6</v>
      </c>
    </row>
    <row r="210" spans="1:14" ht="15.75" outlineLevel="4" x14ac:dyDescent="0.25">
      <c r="A210" s="198" t="s">
        <v>414</v>
      </c>
      <c r="B210" s="198" t="s">
        <v>432</v>
      </c>
      <c r="C210" s="198" t="s">
        <v>587</v>
      </c>
      <c r="D210" s="198"/>
      <c r="E210" s="254" t="s">
        <v>588</v>
      </c>
      <c r="F210" s="143">
        <f t="shared" ref="F210:N210" si="276">F211</f>
        <v>2822</v>
      </c>
      <c r="G210" s="143">
        <f t="shared" si="276"/>
        <v>0</v>
      </c>
      <c r="H210" s="180">
        <f t="shared" si="276"/>
        <v>2822</v>
      </c>
      <c r="I210" s="143">
        <f t="shared" si="276"/>
        <v>2822</v>
      </c>
      <c r="J210" s="143">
        <f t="shared" si="276"/>
        <v>0</v>
      </c>
      <c r="K210" s="180">
        <f t="shared" si="276"/>
        <v>2822</v>
      </c>
      <c r="L210" s="143">
        <f t="shared" si="276"/>
        <v>2822</v>
      </c>
      <c r="M210" s="143">
        <f t="shared" si="276"/>
        <v>0</v>
      </c>
      <c r="N210" s="180">
        <f t="shared" si="276"/>
        <v>2822</v>
      </c>
    </row>
    <row r="211" spans="1:14" ht="15.75" outlineLevel="4" x14ac:dyDescent="0.25">
      <c r="A211" s="175" t="s">
        <v>414</v>
      </c>
      <c r="B211" s="175" t="s">
        <v>432</v>
      </c>
      <c r="C211" s="175" t="s">
        <v>587</v>
      </c>
      <c r="D211" s="175" t="s">
        <v>51</v>
      </c>
      <c r="E211" s="256" t="s">
        <v>52</v>
      </c>
      <c r="F211" s="108">
        <v>2822</v>
      </c>
      <c r="G211" s="108"/>
      <c r="H211" s="3">
        <f>SUM(F211:G211)</f>
        <v>2822</v>
      </c>
      <c r="I211" s="145">
        <v>2822</v>
      </c>
      <c r="J211" s="108"/>
      <c r="K211" s="3">
        <f>SUM(I211:J211)</f>
        <v>2822</v>
      </c>
      <c r="L211" s="145">
        <v>2822</v>
      </c>
      <c r="M211" s="108"/>
      <c r="N211" s="3">
        <f>SUM(L211:M211)</f>
        <v>2822</v>
      </c>
    </row>
    <row r="212" spans="1:14" ht="31.5" outlineLevel="5" x14ac:dyDescent="0.25">
      <c r="A212" s="198" t="s">
        <v>414</v>
      </c>
      <c r="B212" s="198" t="s">
        <v>432</v>
      </c>
      <c r="C212" s="198" t="s">
        <v>590</v>
      </c>
      <c r="D212" s="198"/>
      <c r="E212" s="254" t="s">
        <v>589</v>
      </c>
      <c r="F212" s="143">
        <f t="shared" ref="F212:M214" si="277">F213</f>
        <v>444</v>
      </c>
      <c r="G212" s="143">
        <f t="shared" si="277"/>
        <v>0</v>
      </c>
      <c r="H212" s="180">
        <f t="shared" si="277"/>
        <v>444</v>
      </c>
      <c r="I212" s="143"/>
      <c r="J212" s="143">
        <f t="shared" si="277"/>
        <v>0</v>
      </c>
      <c r="K212" s="180"/>
      <c r="L212" s="143"/>
      <c r="M212" s="143">
        <f t="shared" si="277"/>
        <v>0</v>
      </c>
      <c r="N212" s="180"/>
    </row>
    <row r="213" spans="1:14" ht="15.75" outlineLevel="7" x14ac:dyDescent="0.25">
      <c r="A213" s="175" t="s">
        <v>414</v>
      </c>
      <c r="B213" s="175" t="s">
        <v>432</v>
      </c>
      <c r="C213" s="175" t="s">
        <v>590</v>
      </c>
      <c r="D213" s="175" t="s">
        <v>51</v>
      </c>
      <c r="E213" s="256" t="s">
        <v>52</v>
      </c>
      <c r="F213" s="108">
        <v>444</v>
      </c>
      <c r="G213" s="108"/>
      <c r="H213" s="3">
        <f>SUM(F213:G213)</f>
        <v>444</v>
      </c>
      <c r="I213" s="145"/>
      <c r="J213" s="108"/>
      <c r="K213" s="3"/>
      <c r="L213" s="145"/>
      <c r="M213" s="108"/>
      <c r="N213" s="3"/>
    </row>
    <row r="214" spans="1:14" ht="31.5" outlineLevel="5" x14ac:dyDescent="0.25">
      <c r="A214" s="198" t="s">
        <v>414</v>
      </c>
      <c r="B214" s="198" t="s">
        <v>432</v>
      </c>
      <c r="C214" s="198" t="s">
        <v>590</v>
      </c>
      <c r="D214" s="198"/>
      <c r="E214" s="254" t="s">
        <v>591</v>
      </c>
      <c r="F214" s="143">
        <f t="shared" si="277"/>
        <v>43950</v>
      </c>
      <c r="G214" s="143">
        <f t="shared" si="277"/>
        <v>0</v>
      </c>
      <c r="H214" s="180">
        <f t="shared" si="277"/>
        <v>43950</v>
      </c>
      <c r="I214" s="143"/>
      <c r="J214" s="143">
        <f t="shared" si="277"/>
        <v>0</v>
      </c>
      <c r="K214" s="180"/>
      <c r="L214" s="143"/>
      <c r="M214" s="143">
        <f t="shared" si="277"/>
        <v>0</v>
      </c>
      <c r="N214" s="180"/>
    </row>
    <row r="215" spans="1:14" ht="15.75" outlineLevel="7" x14ac:dyDescent="0.25">
      <c r="A215" s="175" t="s">
        <v>414</v>
      </c>
      <c r="B215" s="175" t="s">
        <v>432</v>
      </c>
      <c r="C215" s="175" t="s">
        <v>590</v>
      </c>
      <c r="D215" s="175" t="s">
        <v>51</v>
      </c>
      <c r="E215" s="256" t="s">
        <v>52</v>
      </c>
      <c r="F215" s="108">
        <v>43950</v>
      </c>
      <c r="G215" s="108"/>
      <c r="H215" s="3">
        <f>SUM(F215:G215)</f>
        <v>43950</v>
      </c>
      <c r="I215" s="145"/>
      <c r="J215" s="108"/>
      <c r="K215" s="3"/>
      <c r="L215" s="145"/>
      <c r="M215" s="108"/>
      <c r="N215" s="3"/>
    </row>
    <row r="216" spans="1:14" ht="15.75" outlineLevel="2" x14ac:dyDescent="0.25">
      <c r="A216" s="198" t="s">
        <v>414</v>
      </c>
      <c r="B216" s="198" t="s">
        <v>432</v>
      </c>
      <c r="C216" s="198" t="s">
        <v>99</v>
      </c>
      <c r="D216" s="198"/>
      <c r="E216" s="254" t="s">
        <v>100</v>
      </c>
      <c r="F216" s="143">
        <f t="shared" ref="F216:N216" si="278">F217</f>
        <v>2300</v>
      </c>
      <c r="G216" s="143">
        <f t="shared" si="278"/>
        <v>0</v>
      </c>
      <c r="H216" s="180">
        <f t="shared" si="278"/>
        <v>2300</v>
      </c>
      <c r="I216" s="143">
        <f t="shared" ref="I216:L216" si="279">I217</f>
        <v>2900</v>
      </c>
      <c r="J216" s="143">
        <f t="shared" si="278"/>
        <v>0</v>
      </c>
      <c r="K216" s="180">
        <f t="shared" si="278"/>
        <v>2900</v>
      </c>
      <c r="L216" s="143">
        <f t="shared" si="279"/>
        <v>2900</v>
      </c>
      <c r="M216" s="143">
        <f t="shared" si="278"/>
        <v>0</v>
      </c>
      <c r="N216" s="180">
        <f t="shared" si="278"/>
        <v>2900</v>
      </c>
    </row>
    <row r="217" spans="1:14" ht="15.75" outlineLevel="3" x14ac:dyDescent="0.25">
      <c r="A217" s="198" t="s">
        <v>414</v>
      </c>
      <c r="B217" s="198" t="s">
        <v>432</v>
      </c>
      <c r="C217" s="198" t="s">
        <v>101</v>
      </c>
      <c r="D217" s="198"/>
      <c r="E217" s="254" t="s">
        <v>102</v>
      </c>
      <c r="F217" s="143">
        <f t="shared" ref="F217:H217" si="280">F218+F221</f>
        <v>2300</v>
      </c>
      <c r="G217" s="143">
        <f t="shared" si="280"/>
        <v>0</v>
      </c>
      <c r="H217" s="180">
        <f t="shared" si="280"/>
        <v>2300</v>
      </c>
      <c r="I217" s="143">
        <f t="shared" ref="I217:N217" si="281">I218+I221</f>
        <v>2900</v>
      </c>
      <c r="J217" s="143">
        <f t="shared" si="281"/>
        <v>0</v>
      </c>
      <c r="K217" s="180">
        <f t="shared" si="281"/>
        <v>2900</v>
      </c>
      <c r="L217" s="143">
        <f t="shared" si="281"/>
        <v>2900</v>
      </c>
      <c r="M217" s="143">
        <f t="shared" si="281"/>
        <v>0</v>
      </c>
      <c r="N217" s="180">
        <f t="shared" si="281"/>
        <v>2900</v>
      </c>
    </row>
    <row r="218" spans="1:14" ht="15.75" outlineLevel="4" x14ac:dyDescent="0.25">
      <c r="A218" s="198" t="s">
        <v>414</v>
      </c>
      <c r="B218" s="198" t="s">
        <v>432</v>
      </c>
      <c r="C218" s="198" t="s">
        <v>103</v>
      </c>
      <c r="D218" s="198"/>
      <c r="E218" s="254" t="s">
        <v>104</v>
      </c>
      <c r="F218" s="143">
        <f t="shared" ref="F218:N219" si="282">F219</f>
        <v>1300</v>
      </c>
      <c r="G218" s="143">
        <f t="shared" si="282"/>
        <v>0</v>
      </c>
      <c r="H218" s="180">
        <f t="shared" si="282"/>
        <v>1300</v>
      </c>
      <c r="I218" s="143">
        <f t="shared" ref="I218:L219" si="283">I219</f>
        <v>1900</v>
      </c>
      <c r="J218" s="143">
        <f t="shared" si="282"/>
        <v>0</v>
      </c>
      <c r="K218" s="180">
        <f t="shared" si="282"/>
        <v>1900</v>
      </c>
      <c r="L218" s="143">
        <f t="shared" si="283"/>
        <v>1900</v>
      </c>
      <c r="M218" s="143">
        <f t="shared" si="282"/>
        <v>0</v>
      </c>
      <c r="N218" s="180">
        <f t="shared" si="282"/>
        <v>1900</v>
      </c>
    </row>
    <row r="219" spans="1:14" ht="15.75" outlineLevel="5" x14ac:dyDescent="0.25">
      <c r="A219" s="198" t="s">
        <v>414</v>
      </c>
      <c r="B219" s="198" t="s">
        <v>432</v>
      </c>
      <c r="C219" s="198" t="s">
        <v>105</v>
      </c>
      <c r="D219" s="198"/>
      <c r="E219" s="254" t="s">
        <v>106</v>
      </c>
      <c r="F219" s="143">
        <f t="shared" si="282"/>
        <v>1300</v>
      </c>
      <c r="G219" s="143">
        <f t="shared" si="282"/>
        <v>0</v>
      </c>
      <c r="H219" s="180">
        <f t="shared" si="282"/>
        <v>1300</v>
      </c>
      <c r="I219" s="143">
        <f t="shared" si="283"/>
        <v>1900</v>
      </c>
      <c r="J219" s="143">
        <f t="shared" si="282"/>
        <v>0</v>
      </c>
      <c r="K219" s="180">
        <f t="shared" si="282"/>
        <v>1900</v>
      </c>
      <c r="L219" s="143">
        <f t="shared" si="283"/>
        <v>1900</v>
      </c>
      <c r="M219" s="143">
        <f t="shared" si="282"/>
        <v>0</v>
      </c>
      <c r="N219" s="180">
        <f t="shared" si="282"/>
        <v>1900</v>
      </c>
    </row>
    <row r="220" spans="1:14" ht="15.75" outlineLevel="7" x14ac:dyDescent="0.25">
      <c r="A220" s="175" t="s">
        <v>414</v>
      </c>
      <c r="B220" s="175" t="s">
        <v>432</v>
      </c>
      <c r="C220" s="175" t="s">
        <v>105</v>
      </c>
      <c r="D220" s="175" t="s">
        <v>15</v>
      </c>
      <c r="E220" s="256" t="s">
        <v>16</v>
      </c>
      <c r="F220" s="108">
        <v>1300</v>
      </c>
      <c r="G220" s="108"/>
      <c r="H220" s="3">
        <f>SUM(F220:G220)</f>
        <v>1300</v>
      </c>
      <c r="I220" s="108">
        <v>1900</v>
      </c>
      <c r="J220" s="108"/>
      <c r="K220" s="3">
        <f>SUM(I220:J220)</f>
        <v>1900</v>
      </c>
      <c r="L220" s="108">
        <v>1900</v>
      </c>
      <c r="M220" s="108"/>
      <c r="N220" s="3">
        <f>SUM(L220:M220)</f>
        <v>1900</v>
      </c>
    </row>
    <row r="221" spans="1:14" ht="18.75" customHeight="1" outlineLevel="4" x14ac:dyDescent="0.25">
      <c r="A221" s="198" t="s">
        <v>414</v>
      </c>
      <c r="B221" s="198" t="s">
        <v>432</v>
      </c>
      <c r="C221" s="198" t="s">
        <v>107</v>
      </c>
      <c r="D221" s="198"/>
      <c r="E221" s="254" t="s">
        <v>108</v>
      </c>
      <c r="F221" s="143">
        <f t="shared" ref="F221:N222" si="284">F222</f>
        <v>1000</v>
      </c>
      <c r="G221" s="143">
        <f t="shared" si="284"/>
        <v>0</v>
      </c>
      <c r="H221" s="180">
        <f t="shared" si="284"/>
        <v>1000</v>
      </c>
      <c r="I221" s="143">
        <f t="shared" ref="I221:L222" si="285">I222</f>
        <v>1000</v>
      </c>
      <c r="J221" s="143">
        <f t="shared" si="284"/>
        <v>0</v>
      </c>
      <c r="K221" s="180">
        <f t="shared" si="284"/>
        <v>1000</v>
      </c>
      <c r="L221" s="143">
        <f t="shared" si="285"/>
        <v>1000</v>
      </c>
      <c r="M221" s="143">
        <f t="shared" si="284"/>
        <v>0</v>
      </c>
      <c r="N221" s="180">
        <f t="shared" si="284"/>
        <v>1000</v>
      </c>
    </row>
    <row r="222" spans="1:14" ht="15.75" outlineLevel="5" x14ac:dyDescent="0.25">
      <c r="A222" s="198" t="s">
        <v>414</v>
      </c>
      <c r="B222" s="198" t="s">
        <v>432</v>
      </c>
      <c r="C222" s="198" t="s">
        <v>109</v>
      </c>
      <c r="D222" s="198"/>
      <c r="E222" s="254" t="s">
        <v>110</v>
      </c>
      <c r="F222" s="143">
        <f t="shared" si="284"/>
        <v>1000</v>
      </c>
      <c r="G222" s="143">
        <f t="shared" si="284"/>
        <v>0</v>
      </c>
      <c r="H222" s="180">
        <f t="shared" si="284"/>
        <v>1000</v>
      </c>
      <c r="I222" s="143">
        <f t="shared" si="285"/>
        <v>1000</v>
      </c>
      <c r="J222" s="143">
        <f t="shared" si="284"/>
        <v>0</v>
      </c>
      <c r="K222" s="180">
        <f t="shared" si="284"/>
        <v>1000</v>
      </c>
      <c r="L222" s="143">
        <f t="shared" si="285"/>
        <v>1000</v>
      </c>
      <c r="M222" s="143">
        <f t="shared" si="284"/>
        <v>0</v>
      </c>
      <c r="N222" s="180">
        <f t="shared" si="284"/>
        <v>1000</v>
      </c>
    </row>
    <row r="223" spans="1:14" ht="15.75" outlineLevel="7" x14ac:dyDescent="0.25">
      <c r="A223" s="175" t="s">
        <v>414</v>
      </c>
      <c r="B223" s="175" t="s">
        <v>432</v>
      </c>
      <c r="C223" s="175" t="s">
        <v>109</v>
      </c>
      <c r="D223" s="175" t="s">
        <v>15</v>
      </c>
      <c r="E223" s="256" t="s">
        <v>16</v>
      </c>
      <c r="F223" s="108">
        <v>1000</v>
      </c>
      <c r="G223" s="108"/>
      <c r="H223" s="3">
        <f>SUM(F223:G223)</f>
        <v>1000</v>
      </c>
      <c r="I223" s="108">
        <v>1000</v>
      </c>
      <c r="J223" s="108"/>
      <c r="K223" s="3">
        <f>SUM(I223:J223)</f>
        <v>1000</v>
      </c>
      <c r="L223" s="108">
        <v>1000</v>
      </c>
      <c r="M223" s="108"/>
      <c r="N223" s="3">
        <f>SUM(L223:M223)</f>
        <v>1000</v>
      </c>
    </row>
    <row r="224" spans="1:14" ht="18.75" customHeight="1" outlineLevel="7" x14ac:dyDescent="0.25">
      <c r="A224" s="198" t="s">
        <v>414</v>
      </c>
      <c r="B224" s="198" t="s">
        <v>556</v>
      </c>
      <c r="C224" s="198" t="s">
        <v>111</v>
      </c>
      <c r="D224" s="198"/>
      <c r="E224" s="254" t="s">
        <v>112</v>
      </c>
      <c r="F224" s="148">
        <f t="shared" ref="F224:N224" si="286">F225</f>
        <v>1375</v>
      </c>
      <c r="G224" s="148">
        <f t="shared" si="286"/>
        <v>0</v>
      </c>
      <c r="H224" s="242">
        <f t="shared" si="286"/>
        <v>1375</v>
      </c>
      <c r="I224" s="148">
        <f t="shared" ref="I224:L227" si="287">I225</f>
        <v>1375</v>
      </c>
      <c r="J224" s="148">
        <f t="shared" si="286"/>
        <v>0</v>
      </c>
      <c r="K224" s="242">
        <f t="shared" si="286"/>
        <v>1375</v>
      </c>
      <c r="L224" s="148">
        <f t="shared" si="287"/>
        <v>1375</v>
      </c>
      <c r="M224" s="148">
        <f t="shared" si="286"/>
        <v>0</v>
      </c>
      <c r="N224" s="242">
        <f t="shared" si="286"/>
        <v>1375</v>
      </c>
    </row>
    <row r="225" spans="1:14" ht="15.75" outlineLevel="7" x14ac:dyDescent="0.25">
      <c r="A225" s="198" t="s">
        <v>414</v>
      </c>
      <c r="B225" s="198" t="s">
        <v>556</v>
      </c>
      <c r="C225" s="198" t="s">
        <v>113</v>
      </c>
      <c r="D225" s="198"/>
      <c r="E225" s="254" t="s">
        <v>434</v>
      </c>
      <c r="F225" s="143">
        <f t="shared" ref="F225:N227" si="288">F226</f>
        <v>1375</v>
      </c>
      <c r="G225" s="143">
        <f t="shared" si="288"/>
        <v>0</v>
      </c>
      <c r="H225" s="180">
        <f t="shared" si="288"/>
        <v>1375</v>
      </c>
      <c r="I225" s="143">
        <f t="shared" si="287"/>
        <v>1375</v>
      </c>
      <c r="J225" s="143">
        <f t="shared" si="288"/>
        <v>0</v>
      </c>
      <c r="K225" s="180">
        <f t="shared" si="288"/>
        <v>1375</v>
      </c>
      <c r="L225" s="143">
        <f t="shared" si="287"/>
        <v>1375</v>
      </c>
      <c r="M225" s="143">
        <f t="shared" si="288"/>
        <v>0</v>
      </c>
      <c r="N225" s="180">
        <f t="shared" si="288"/>
        <v>1375</v>
      </c>
    </row>
    <row r="226" spans="1:14" ht="15.75" outlineLevel="7" x14ac:dyDescent="0.25">
      <c r="A226" s="198" t="s">
        <v>414</v>
      </c>
      <c r="B226" s="198" t="s">
        <v>556</v>
      </c>
      <c r="C226" s="198" t="s">
        <v>114</v>
      </c>
      <c r="D226" s="198"/>
      <c r="E226" s="254" t="s">
        <v>115</v>
      </c>
      <c r="F226" s="143">
        <f t="shared" si="288"/>
        <v>1375</v>
      </c>
      <c r="G226" s="143">
        <f t="shared" si="288"/>
        <v>0</v>
      </c>
      <c r="H226" s="180">
        <f t="shared" si="288"/>
        <v>1375</v>
      </c>
      <c r="I226" s="143">
        <f t="shared" si="287"/>
        <v>1375</v>
      </c>
      <c r="J226" s="143">
        <f t="shared" si="288"/>
        <v>0</v>
      </c>
      <c r="K226" s="180">
        <f t="shared" si="288"/>
        <v>1375</v>
      </c>
      <c r="L226" s="143">
        <f t="shared" si="287"/>
        <v>1375</v>
      </c>
      <c r="M226" s="143">
        <f t="shared" si="288"/>
        <v>0</v>
      </c>
      <c r="N226" s="180">
        <f t="shared" si="288"/>
        <v>1375</v>
      </c>
    </row>
    <row r="227" spans="1:14" ht="15.75" outlineLevel="7" x14ac:dyDescent="0.25">
      <c r="A227" s="198" t="s">
        <v>414</v>
      </c>
      <c r="B227" s="198" t="s">
        <v>556</v>
      </c>
      <c r="C227" s="198" t="s">
        <v>161</v>
      </c>
      <c r="D227" s="198"/>
      <c r="E227" s="254" t="s">
        <v>162</v>
      </c>
      <c r="F227" s="143">
        <f t="shared" si="288"/>
        <v>1375</v>
      </c>
      <c r="G227" s="143">
        <f t="shared" si="288"/>
        <v>0</v>
      </c>
      <c r="H227" s="180">
        <f t="shared" si="288"/>
        <v>1375</v>
      </c>
      <c r="I227" s="143">
        <f t="shared" si="287"/>
        <v>1375</v>
      </c>
      <c r="J227" s="143">
        <f t="shared" si="288"/>
        <v>0</v>
      </c>
      <c r="K227" s="180">
        <f t="shared" si="288"/>
        <v>1375</v>
      </c>
      <c r="L227" s="143">
        <f t="shared" si="287"/>
        <v>1375</v>
      </c>
      <c r="M227" s="143">
        <f t="shared" si="288"/>
        <v>0</v>
      </c>
      <c r="N227" s="180">
        <f t="shared" si="288"/>
        <v>1375</v>
      </c>
    </row>
    <row r="228" spans="1:14" ht="15.75" outlineLevel="7" x14ac:dyDescent="0.25">
      <c r="A228" s="175" t="s">
        <v>414</v>
      </c>
      <c r="B228" s="175" t="s">
        <v>556</v>
      </c>
      <c r="C228" s="175" t="s">
        <v>161</v>
      </c>
      <c r="D228" s="175" t="s">
        <v>51</v>
      </c>
      <c r="E228" s="256" t="s">
        <v>52</v>
      </c>
      <c r="F228" s="108">
        <v>1375</v>
      </c>
      <c r="G228" s="108"/>
      <c r="H228" s="3">
        <f>SUM(F228:G228)</f>
        <v>1375</v>
      </c>
      <c r="I228" s="145">
        <v>1375</v>
      </c>
      <c r="J228" s="108"/>
      <c r="K228" s="3">
        <f>SUM(I228:J228)</f>
        <v>1375</v>
      </c>
      <c r="L228" s="145">
        <v>1375</v>
      </c>
      <c r="M228" s="108"/>
      <c r="N228" s="3">
        <f>SUM(L228:M228)</f>
        <v>1375</v>
      </c>
    </row>
    <row r="229" spans="1:14" ht="15.75" outlineLevel="7" x14ac:dyDescent="0.25">
      <c r="A229" s="198" t="s">
        <v>414</v>
      </c>
      <c r="B229" s="198" t="s">
        <v>526</v>
      </c>
      <c r="C229" s="198"/>
      <c r="D229" s="198"/>
      <c r="E229" s="254" t="s">
        <v>527</v>
      </c>
      <c r="F229" s="143">
        <f t="shared" ref="F229:N229" si="289">F230</f>
        <v>1900</v>
      </c>
      <c r="G229" s="143">
        <f t="shared" si="289"/>
        <v>0</v>
      </c>
      <c r="H229" s="180">
        <f t="shared" si="289"/>
        <v>1900</v>
      </c>
      <c r="I229" s="143">
        <f t="shared" ref="I229:L229" si="290">I230</f>
        <v>1600</v>
      </c>
      <c r="J229" s="143">
        <f t="shared" si="289"/>
        <v>0</v>
      </c>
      <c r="K229" s="180">
        <f t="shared" si="289"/>
        <v>1600</v>
      </c>
      <c r="L229" s="143">
        <f t="shared" si="290"/>
        <v>1600</v>
      </c>
      <c r="M229" s="143">
        <f t="shared" si="289"/>
        <v>0</v>
      </c>
      <c r="N229" s="180">
        <f t="shared" si="289"/>
        <v>1600</v>
      </c>
    </row>
    <row r="230" spans="1:14" ht="31.5" outlineLevel="7" x14ac:dyDescent="0.25">
      <c r="A230" s="198" t="s">
        <v>414</v>
      </c>
      <c r="B230" s="198" t="s">
        <v>526</v>
      </c>
      <c r="C230" s="198" t="s">
        <v>36</v>
      </c>
      <c r="D230" s="198"/>
      <c r="E230" s="254" t="s">
        <v>37</v>
      </c>
      <c r="F230" s="143">
        <f t="shared" ref="F230:H230" si="291">F231+F235</f>
        <v>1900</v>
      </c>
      <c r="G230" s="143">
        <f t="shared" si="291"/>
        <v>0</v>
      </c>
      <c r="H230" s="180">
        <f t="shared" si="291"/>
        <v>1900</v>
      </c>
      <c r="I230" s="143">
        <f t="shared" ref="I230:N230" si="292">I231+I235</f>
        <v>1600</v>
      </c>
      <c r="J230" s="143">
        <f t="shared" si="292"/>
        <v>0</v>
      </c>
      <c r="K230" s="180">
        <f t="shared" si="292"/>
        <v>1600</v>
      </c>
      <c r="L230" s="143">
        <f t="shared" si="292"/>
        <v>1600</v>
      </c>
      <c r="M230" s="143">
        <f t="shared" si="292"/>
        <v>0</v>
      </c>
      <c r="N230" s="180">
        <f t="shared" si="292"/>
        <v>1600</v>
      </c>
    </row>
    <row r="231" spans="1:14" ht="15.75" outlineLevel="7" x14ac:dyDescent="0.25">
      <c r="A231" s="198" t="s">
        <v>414</v>
      </c>
      <c r="B231" s="198" t="s">
        <v>526</v>
      </c>
      <c r="C231" s="198" t="s">
        <v>75</v>
      </c>
      <c r="D231" s="198"/>
      <c r="E231" s="254" t="s">
        <v>76</v>
      </c>
      <c r="F231" s="143">
        <f t="shared" ref="F231:N233" si="293">F232</f>
        <v>1300</v>
      </c>
      <c r="G231" s="143">
        <f t="shared" si="293"/>
        <v>0</v>
      </c>
      <c r="H231" s="180">
        <f t="shared" si="293"/>
        <v>1300</v>
      </c>
      <c r="I231" s="143">
        <f t="shared" ref="I231:L233" si="294">I232</f>
        <v>1000</v>
      </c>
      <c r="J231" s="143">
        <f t="shared" si="293"/>
        <v>0</v>
      </c>
      <c r="K231" s="180">
        <f t="shared" si="293"/>
        <v>1000</v>
      </c>
      <c r="L231" s="143">
        <f t="shared" si="294"/>
        <v>1000</v>
      </c>
      <c r="M231" s="143">
        <f t="shared" si="293"/>
        <v>0</v>
      </c>
      <c r="N231" s="180">
        <f t="shared" si="293"/>
        <v>1000</v>
      </c>
    </row>
    <row r="232" spans="1:14" ht="15.75" outlineLevel="7" x14ac:dyDescent="0.25">
      <c r="A232" s="198" t="s">
        <v>414</v>
      </c>
      <c r="B232" s="198" t="s">
        <v>526</v>
      </c>
      <c r="C232" s="198" t="s">
        <v>86</v>
      </c>
      <c r="D232" s="198"/>
      <c r="E232" s="254" t="s">
        <v>528</v>
      </c>
      <c r="F232" s="143">
        <f t="shared" si="293"/>
        <v>1300</v>
      </c>
      <c r="G232" s="143">
        <f t="shared" si="293"/>
        <v>0</v>
      </c>
      <c r="H232" s="180">
        <f t="shared" si="293"/>
        <v>1300</v>
      </c>
      <c r="I232" s="143">
        <f t="shared" si="294"/>
        <v>1000</v>
      </c>
      <c r="J232" s="143">
        <f t="shared" si="293"/>
        <v>0</v>
      </c>
      <c r="K232" s="180">
        <f t="shared" si="293"/>
        <v>1000</v>
      </c>
      <c r="L232" s="143">
        <f t="shared" si="294"/>
        <v>1000</v>
      </c>
      <c r="M232" s="143">
        <f t="shared" si="293"/>
        <v>0</v>
      </c>
      <c r="N232" s="180">
        <f t="shared" si="293"/>
        <v>1000</v>
      </c>
    </row>
    <row r="233" spans="1:14" ht="15.75" outlineLevel="7" x14ac:dyDescent="0.25">
      <c r="A233" s="198" t="s">
        <v>414</v>
      </c>
      <c r="B233" s="198" t="s">
        <v>526</v>
      </c>
      <c r="C233" s="198" t="s">
        <v>116</v>
      </c>
      <c r="D233" s="198"/>
      <c r="E233" s="254" t="s">
        <v>117</v>
      </c>
      <c r="F233" s="143">
        <f t="shared" si="293"/>
        <v>1300</v>
      </c>
      <c r="G233" s="143">
        <f t="shared" si="293"/>
        <v>0</v>
      </c>
      <c r="H233" s="180">
        <f t="shared" si="293"/>
        <v>1300</v>
      </c>
      <c r="I233" s="143">
        <f t="shared" si="294"/>
        <v>1000</v>
      </c>
      <c r="J233" s="143">
        <f t="shared" si="293"/>
        <v>0</v>
      </c>
      <c r="K233" s="180">
        <f t="shared" si="293"/>
        <v>1000</v>
      </c>
      <c r="L233" s="143">
        <f t="shared" si="294"/>
        <v>1000</v>
      </c>
      <c r="M233" s="143">
        <f t="shared" si="293"/>
        <v>0</v>
      </c>
      <c r="N233" s="180">
        <f t="shared" si="293"/>
        <v>1000</v>
      </c>
    </row>
    <row r="234" spans="1:14" ht="15.75" outlineLevel="7" x14ac:dyDescent="0.25">
      <c r="A234" s="175" t="s">
        <v>414</v>
      </c>
      <c r="B234" s="175" t="s">
        <v>526</v>
      </c>
      <c r="C234" s="175" t="s">
        <v>116</v>
      </c>
      <c r="D234" s="175" t="s">
        <v>7</v>
      </c>
      <c r="E234" s="256" t="s">
        <v>8</v>
      </c>
      <c r="F234" s="108">
        <v>1300</v>
      </c>
      <c r="G234" s="108"/>
      <c r="H234" s="3">
        <f>SUM(F234:G234)</f>
        <v>1300</v>
      </c>
      <c r="I234" s="145">
        <v>1000</v>
      </c>
      <c r="J234" s="108"/>
      <c r="K234" s="3">
        <f>SUM(I234:J234)</f>
        <v>1000</v>
      </c>
      <c r="L234" s="145">
        <v>1000</v>
      </c>
      <c r="M234" s="108"/>
      <c r="N234" s="3">
        <f>SUM(L234:M234)</f>
        <v>1000</v>
      </c>
    </row>
    <row r="235" spans="1:14" ht="15.75" outlineLevel="7" x14ac:dyDescent="0.25">
      <c r="A235" s="198" t="s">
        <v>414</v>
      </c>
      <c r="B235" s="198" t="s">
        <v>526</v>
      </c>
      <c r="C235" s="198" t="s">
        <v>118</v>
      </c>
      <c r="D235" s="198"/>
      <c r="E235" s="254" t="s">
        <v>119</v>
      </c>
      <c r="F235" s="143">
        <f t="shared" ref="F235:N237" si="295">F236</f>
        <v>600</v>
      </c>
      <c r="G235" s="143">
        <f t="shared" si="295"/>
        <v>0</v>
      </c>
      <c r="H235" s="180">
        <f t="shared" si="295"/>
        <v>600</v>
      </c>
      <c r="I235" s="143">
        <f t="shared" ref="I235:L237" si="296">I236</f>
        <v>600</v>
      </c>
      <c r="J235" s="143">
        <f t="shared" si="295"/>
        <v>0</v>
      </c>
      <c r="K235" s="180">
        <f t="shared" si="295"/>
        <v>600</v>
      </c>
      <c r="L235" s="143">
        <f t="shared" si="296"/>
        <v>600</v>
      </c>
      <c r="M235" s="143">
        <f t="shared" si="295"/>
        <v>0</v>
      </c>
      <c r="N235" s="180">
        <f t="shared" si="295"/>
        <v>600</v>
      </c>
    </row>
    <row r="236" spans="1:14" ht="15.75" outlineLevel="7" x14ac:dyDescent="0.25">
      <c r="A236" s="198" t="s">
        <v>414</v>
      </c>
      <c r="B236" s="198" t="s">
        <v>526</v>
      </c>
      <c r="C236" s="198" t="s">
        <v>120</v>
      </c>
      <c r="D236" s="198"/>
      <c r="E236" s="254" t="s">
        <v>121</v>
      </c>
      <c r="F236" s="143">
        <f t="shared" si="295"/>
        <v>600</v>
      </c>
      <c r="G236" s="143">
        <f t="shared" si="295"/>
        <v>0</v>
      </c>
      <c r="H236" s="180">
        <f t="shared" si="295"/>
        <v>600</v>
      </c>
      <c r="I236" s="143">
        <f t="shared" si="296"/>
        <v>600</v>
      </c>
      <c r="J236" s="143">
        <f t="shared" si="295"/>
        <v>0</v>
      </c>
      <c r="K236" s="180">
        <f t="shared" si="295"/>
        <v>600</v>
      </c>
      <c r="L236" s="143">
        <f t="shared" si="296"/>
        <v>600</v>
      </c>
      <c r="M236" s="143">
        <f t="shared" si="295"/>
        <v>0</v>
      </c>
      <c r="N236" s="180">
        <f t="shared" si="295"/>
        <v>600</v>
      </c>
    </row>
    <row r="237" spans="1:14" ht="15.75" outlineLevel="7" x14ac:dyDescent="0.25">
      <c r="A237" s="198" t="s">
        <v>414</v>
      </c>
      <c r="B237" s="198" t="s">
        <v>526</v>
      </c>
      <c r="C237" s="198" t="s">
        <v>122</v>
      </c>
      <c r="D237" s="198"/>
      <c r="E237" s="254" t="s">
        <v>123</v>
      </c>
      <c r="F237" s="143">
        <f t="shared" si="295"/>
        <v>600</v>
      </c>
      <c r="G237" s="143">
        <f t="shared" si="295"/>
        <v>0</v>
      </c>
      <c r="H237" s="180">
        <f t="shared" si="295"/>
        <v>600</v>
      </c>
      <c r="I237" s="143">
        <f t="shared" si="296"/>
        <v>600</v>
      </c>
      <c r="J237" s="143">
        <f t="shared" si="295"/>
        <v>0</v>
      </c>
      <c r="K237" s="180">
        <f t="shared" si="295"/>
        <v>600</v>
      </c>
      <c r="L237" s="143">
        <f t="shared" si="296"/>
        <v>600</v>
      </c>
      <c r="M237" s="143">
        <f t="shared" si="295"/>
        <v>0</v>
      </c>
      <c r="N237" s="180">
        <f t="shared" si="295"/>
        <v>600</v>
      </c>
    </row>
    <row r="238" spans="1:14" ht="15.75" outlineLevel="7" x14ac:dyDescent="0.25">
      <c r="A238" s="175" t="s">
        <v>414</v>
      </c>
      <c r="B238" s="175" t="s">
        <v>526</v>
      </c>
      <c r="C238" s="175" t="s">
        <v>122</v>
      </c>
      <c r="D238" s="175" t="s">
        <v>7</v>
      </c>
      <c r="E238" s="256" t="s">
        <v>8</v>
      </c>
      <c r="F238" s="108">
        <v>600</v>
      </c>
      <c r="G238" s="108"/>
      <c r="H238" s="3">
        <f>SUM(F238:G238)</f>
        <v>600</v>
      </c>
      <c r="I238" s="145">
        <v>600</v>
      </c>
      <c r="J238" s="108"/>
      <c r="K238" s="3">
        <f>SUM(I238:J238)</f>
        <v>600</v>
      </c>
      <c r="L238" s="145">
        <v>600</v>
      </c>
      <c r="M238" s="108"/>
      <c r="N238" s="3">
        <f>SUM(L238:M238)</f>
        <v>600</v>
      </c>
    </row>
    <row r="239" spans="1:14" ht="15.75" outlineLevel="1" x14ac:dyDescent="0.25">
      <c r="A239" s="198" t="s">
        <v>414</v>
      </c>
      <c r="B239" s="198" t="s">
        <v>435</v>
      </c>
      <c r="C239" s="198"/>
      <c r="D239" s="198"/>
      <c r="E239" s="254" t="s">
        <v>436</v>
      </c>
      <c r="F239" s="143">
        <f t="shared" ref="F239:N242" si="297">F240</f>
        <v>6010</v>
      </c>
      <c r="G239" s="143">
        <f t="shared" si="297"/>
        <v>0</v>
      </c>
      <c r="H239" s="180">
        <f t="shared" si="297"/>
        <v>6010</v>
      </c>
      <c r="I239" s="143">
        <f t="shared" ref="I239:L242" si="298">I240</f>
        <v>5052.8</v>
      </c>
      <c r="J239" s="143">
        <f t="shared" si="297"/>
        <v>0</v>
      </c>
      <c r="K239" s="180">
        <f t="shared" si="297"/>
        <v>5052.8</v>
      </c>
      <c r="L239" s="143">
        <f t="shared" si="298"/>
        <v>5052.8</v>
      </c>
      <c r="M239" s="143">
        <f t="shared" si="297"/>
        <v>0</v>
      </c>
      <c r="N239" s="180">
        <f t="shared" si="297"/>
        <v>5052.8</v>
      </c>
    </row>
    <row r="240" spans="1:14" ht="18.75" customHeight="1" outlineLevel="2" x14ac:dyDescent="0.25">
      <c r="A240" s="198" t="s">
        <v>414</v>
      </c>
      <c r="B240" s="198" t="s">
        <v>435</v>
      </c>
      <c r="C240" s="198" t="s">
        <v>111</v>
      </c>
      <c r="D240" s="198"/>
      <c r="E240" s="254" t="s">
        <v>112</v>
      </c>
      <c r="F240" s="143">
        <f t="shared" si="297"/>
        <v>6010</v>
      </c>
      <c r="G240" s="143">
        <f t="shared" si="297"/>
        <v>0</v>
      </c>
      <c r="H240" s="180">
        <f t="shared" si="297"/>
        <v>6010</v>
      </c>
      <c r="I240" s="143">
        <f t="shared" si="298"/>
        <v>5052.8</v>
      </c>
      <c r="J240" s="143">
        <f t="shared" si="297"/>
        <v>0</v>
      </c>
      <c r="K240" s="180">
        <f t="shared" si="297"/>
        <v>5052.8</v>
      </c>
      <c r="L240" s="143">
        <f t="shared" si="298"/>
        <v>5052.8</v>
      </c>
      <c r="M240" s="143">
        <f t="shared" si="297"/>
        <v>0</v>
      </c>
      <c r="N240" s="180">
        <f t="shared" si="297"/>
        <v>5052.8</v>
      </c>
    </row>
    <row r="241" spans="1:14" ht="31.5" outlineLevel="3" x14ac:dyDescent="0.25">
      <c r="A241" s="198" t="s">
        <v>414</v>
      </c>
      <c r="B241" s="198" t="s">
        <v>435</v>
      </c>
      <c r="C241" s="198" t="s">
        <v>124</v>
      </c>
      <c r="D241" s="198"/>
      <c r="E241" s="254" t="s">
        <v>125</v>
      </c>
      <c r="F241" s="143">
        <f t="shared" si="297"/>
        <v>6010</v>
      </c>
      <c r="G241" s="143">
        <f t="shared" si="297"/>
        <v>0</v>
      </c>
      <c r="H241" s="180">
        <f t="shared" si="297"/>
        <v>6010</v>
      </c>
      <c r="I241" s="143">
        <f t="shared" si="298"/>
        <v>5052.8</v>
      </c>
      <c r="J241" s="143">
        <f t="shared" si="297"/>
        <v>0</v>
      </c>
      <c r="K241" s="180">
        <f t="shared" si="297"/>
        <v>5052.8</v>
      </c>
      <c r="L241" s="143">
        <f t="shared" si="298"/>
        <v>5052.8</v>
      </c>
      <c r="M241" s="143">
        <f t="shared" si="297"/>
        <v>0</v>
      </c>
      <c r="N241" s="180">
        <f t="shared" si="297"/>
        <v>5052.8</v>
      </c>
    </row>
    <row r="242" spans="1:14" ht="31.5" outlineLevel="4" x14ac:dyDescent="0.25">
      <c r="A242" s="198" t="s">
        <v>414</v>
      </c>
      <c r="B242" s="198" t="s">
        <v>435</v>
      </c>
      <c r="C242" s="198" t="s">
        <v>126</v>
      </c>
      <c r="D242" s="198"/>
      <c r="E242" s="254" t="s">
        <v>69</v>
      </c>
      <c r="F242" s="143">
        <f t="shared" si="297"/>
        <v>6010</v>
      </c>
      <c r="G242" s="143">
        <f t="shared" si="297"/>
        <v>0</v>
      </c>
      <c r="H242" s="180">
        <f t="shared" si="297"/>
        <v>6010</v>
      </c>
      <c r="I242" s="143">
        <f t="shared" si="298"/>
        <v>5052.8</v>
      </c>
      <c r="J242" s="143">
        <f t="shared" si="297"/>
        <v>0</v>
      </c>
      <c r="K242" s="180">
        <f t="shared" si="297"/>
        <v>5052.8</v>
      </c>
      <c r="L242" s="143">
        <f t="shared" si="298"/>
        <v>5052.8</v>
      </c>
      <c r="M242" s="143">
        <f t="shared" si="297"/>
        <v>0</v>
      </c>
      <c r="N242" s="180">
        <f t="shared" si="297"/>
        <v>5052.8</v>
      </c>
    </row>
    <row r="243" spans="1:14" ht="18" customHeight="1" outlineLevel="5" x14ac:dyDescent="0.25">
      <c r="A243" s="198" t="s">
        <v>414</v>
      </c>
      <c r="B243" s="198" t="s">
        <v>435</v>
      </c>
      <c r="C243" s="198" t="s">
        <v>127</v>
      </c>
      <c r="D243" s="198"/>
      <c r="E243" s="254" t="s">
        <v>128</v>
      </c>
      <c r="F243" s="143">
        <f t="shared" ref="F243:H243" si="299">F244+F245</f>
        <v>6010</v>
      </c>
      <c r="G243" s="143">
        <f t="shared" si="299"/>
        <v>0</v>
      </c>
      <c r="H243" s="180">
        <f t="shared" si="299"/>
        <v>6010</v>
      </c>
      <c r="I243" s="143">
        <f t="shared" ref="I243:N243" si="300">I244+I245</f>
        <v>5052.8</v>
      </c>
      <c r="J243" s="143">
        <f t="shared" si="300"/>
        <v>0</v>
      </c>
      <c r="K243" s="180">
        <f t="shared" si="300"/>
        <v>5052.8</v>
      </c>
      <c r="L243" s="143">
        <f t="shared" si="300"/>
        <v>5052.8</v>
      </c>
      <c r="M243" s="143">
        <f t="shared" si="300"/>
        <v>0</v>
      </c>
      <c r="N243" s="180">
        <f t="shared" si="300"/>
        <v>5052.8</v>
      </c>
    </row>
    <row r="244" spans="1:14" ht="15.75" outlineLevel="7" x14ac:dyDescent="0.25">
      <c r="A244" s="175" t="s">
        <v>414</v>
      </c>
      <c r="B244" s="175" t="s">
        <v>435</v>
      </c>
      <c r="C244" s="175" t="s">
        <v>127</v>
      </c>
      <c r="D244" s="175" t="s">
        <v>7</v>
      </c>
      <c r="E244" s="256" t="s">
        <v>8</v>
      </c>
      <c r="F244" s="108">
        <v>5010</v>
      </c>
      <c r="G244" s="108"/>
      <c r="H244" s="3">
        <f t="shared" ref="H244:H245" si="301">SUM(F244:G244)</f>
        <v>5010</v>
      </c>
      <c r="I244" s="145">
        <v>4146.3</v>
      </c>
      <c r="J244" s="108"/>
      <c r="K244" s="3">
        <f t="shared" ref="K244:K245" si="302">SUM(I244:J244)</f>
        <v>4146.3</v>
      </c>
      <c r="L244" s="145">
        <v>4146.3</v>
      </c>
      <c r="M244" s="108"/>
      <c r="N244" s="3">
        <f t="shared" ref="N244:N245" si="303">SUM(L244:M244)</f>
        <v>4146.3</v>
      </c>
    </row>
    <row r="245" spans="1:14" ht="15.75" outlineLevel="7" x14ac:dyDescent="0.25">
      <c r="A245" s="175" t="s">
        <v>414</v>
      </c>
      <c r="B245" s="175" t="s">
        <v>435</v>
      </c>
      <c r="C245" s="175" t="s">
        <v>127</v>
      </c>
      <c r="D245" s="175" t="s">
        <v>15</v>
      </c>
      <c r="E245" s="256" t="s">
        <v>16</v>
      </c>
      <c r="F245" s="108">
        <v>1000</v>
      </c>
      <c r="G245" s="108"/>
      <c r="H245" s="3">
        <f t="shared" si="301"/>
        <v>1000</v>
      </c>
      <c r="I245" s="145">
        <v>906.5</v>
      </c>
      <c r="J245" s="108"/>
      <c r="K245" s="3">
        <f t="shared" si="302"/>
        <v>906.5</v>
      </c>
      <c r="L245" s="145">
        <v>906.5</v>
      </c>
      <c r="M245" s="108"/>
      <c r="N245" s="3">
        <f t="shared" si="303"/>
        <v>906.5</v>
      </c>
    </row>
    <row r="246" spans="1:14" ht="15.75" outlineLevel="1" x14ac:dyDescent="0.25">
      <c r="A246" s="198" t="s">
        <v>414</v>
      </c>
      <c r="B246" s="198" t="s">
        <v>437</v>
      </c>
      <c r="C246" s="198"/>
      <c r="D246" s="198"/>
      <c r="E246" s="254" t="s">
        <v>438</v>
      </c>
      <c r="F246" s="143">
        <f>F247</f>
        <v>369492.1</v>
      </c>
      <c r="G246" s="143">
        <f t="shared" ref="G246:H246" si="304">G247</f>
        <v>31860.204839999999</v>
      </c>
      <c r="H246" s="180">
        <f t="shared" si="304"/>
        <v>401352.30484</v>
      </c>
      <c r="I246" s="143">
        <f t="shared" ref="I246:L246" si="305">I247</f>
        <v>298514.30000000005</v>
      </c>
      <c r="J246" s="143">
        <f t="shared" ref="J246" si="306">J247</f>
        <v>-2943.8390199999999</v>
      </c>
      <c r="K246" s="180">
        <f t="shared" ref="K246" si="307">K247</f>
        <v>295570.46097999997</v>
      </c>
      <c r="L246" s="143">
        <f t="shared" si="305"/>
        <v>311137.7</v>
      </c>
      <c r="M246" s="143">
        <f t="shared" ref="M246" si="308">M247</f>
        <v>0</v>
      </c>
      <c r="N246" s="180">
        <f t="shared" ref="N246" si="309">N247</f>
        <v>311137.7</v>
      </c>
    </row>
    <row r="247" spans="1:14" ht="19.5" customHeight="1" outlineLevel="2" x14ac:dyDescent="0.25">
      <c r="A247" s="198" t="s">
        <v>414</v>
      </c>
      <c r="B247" s="198" t="s">
        <v>437</v>
      </c>
      <c r="C247" s="198" t="s">
        <v>111</v>
      </c>
      <c r="D247" s="198"/>
      <c r="E247" s="254" t="s">
        <v>112</v>
      </c>
      <c r="F247" s="143">
        <f>F248+F264</f>
        <v>369492.1</v>
      </c>
      <c r="G247" s="143">
        <f t="shared" ref="G247:H247" si="310">G248+G264</f>
        <v>31860.204839999999</v>
      </c>
      <c r="H247" s="180">
        <f t="shared" si="310"/>
        <v>401352.30484</v>
      </c>
      <c r="I247" s="143">
        <f>I248+I264</f>
        <v>298514.30000000005</v>
      </c>
      <c r="J247" s="143">
        <f t="shared" ref="J247" si="311">J248+J264</f>
        <v>-2943.8390199999999</v>
      </c>
      <c r="K247" s="180">
        <f t="shared" ref="K247" si="312">K248+K264</f>
        <v>295570.46097999997</v>
      </c>
      <c r="L247" s="143">
        <f>L248+L264</f>
        <v>311137.7</v>
      </c>
      <c r="M247" s="143">
        <f t="shared" ref="M247" si="313">M248+M264</f>
        <v>0</v>
      </c>
      <c r="N247" s="180">
        <f t="shared" ref="N247" si="314">N248+N264</f>
        <v>311137.7</v>
      </c>
    </row>
    <row r="248" spans="1:14" ht="15.75" outlineLevel="3" x14ac:dyDescent="0.25">
      <c r="A248" s="198" t="s">
        <v>414</v>
      </c>
      <c r="B248" s="198" t="s">
        <v>437</v>
      </c>
      <c r="C248" s="198" t="s">
        <v>129</v>
      </c>
      <c r="D248" s="198"/>
      <c r="E248" s="254" t="s">
        <v>130</v>
      </c>
      <c r="F248" s="143">
        <f>F249+F256</f>
        <v>244313</v>
      </c>
      <c r="G248" s="143">
        <f t="shared" ref="G248:H248" si="315">G249+G256</f>
        <v>31860.204839999999</v>
      </c>
      <c r="H248" s="180">
        <f t="shared" si="315"/>
        <v>276173.20484000002</v>
      </c>
      <c r="I248" s="143">
        <f t="shared" ref="I248:L248" si="316">I249+I256</f>
        <v>203044.2</v>
      </c>
      <c r="J248" s="143">
        <f t="shared" ref="J248" si="317">J249+J256</f>
        <v>-2943.8390199999999</v>
      </c>
      <c r="K248" s="180">
        <f t="shared" ref="K248" si="318">K249+K256</f>
        <v>200100.36098</v>
      </c>
      <c r="L248" s="143">
        <f t="shared" si="316"/>
        <v>215667.6</v>
      </c>
      <c r="M248" s="143">
        <f t="shared" ref="M248" si="319">M249+M256</f>
        <v>0</v>
      </c>
      <c r="N248" s="180">
        <f t="shared" ref="N248" si="320">N249+N256</f>
        <v>215667.6</v>
      </c>
    </row>
    <row r="249" spans="1:14" ht="31.5" outlineLevel="4" x14ac:dyDescent="0.25">
      <c r="A249" s="198" t="s">
        <v>414</v>
      </c>
      <c r="B249" s="198" t="s">
        <v>437</v>
      </c>
      <c r="C249" s="198" t="s">
        <v>131</v>
      </c>
      <c r="D249" s="198"/>
      <c r="E249" s="254" t="s">
        <v>132</v>
      </c>
      <c r="F249" s="143">
        <f>F250+F252+F254</f>
        <v>133500</v>
      </c>
      <c r="G249" s="143">
        <f t="shared" ref="G249:N249" si="321">G250+G252+G254</f>
        <v>31860.204839999999</v>
      </c>
      <c r="H249" s="180">
        <f t="shared" si="321"/>
        <v>165360.20483999999</v>
      </c>
      <c r="I249" s="143">
        <f t="shared" si="321"/>
        <v>123507.1</v>
      </c>
      <c r="J249" s="143">
        <f t="shared" si="321"/>
        <v>0</v>
      </c>
      <c r="K249" s="180">
        <f t="shared" si="321"/>
        <v>123507.1</v>
      </c>
      <c r="L249" s="143">
        <f t="shared" si="321"/>
        <v>133500</v>
      </c>
      <c r="M249" s="143">
        <f t="shared" si="321"/>
        <v>0</v>
      </c>
      <c r="N249" s="180">
        <f t="shared" si="321"/>
        <v>133500</v>
      </c>
    </row>
    <row r="250" spans="1:14" ht="15.75" outlineLevel="5" x14ac:dyDescent="0.25">
      <c r="A250" s="198" t="s">
        <v>414</v>
      </c>
      <c r="B250" s="198" t="s">
        <v>437</v>
      </c>
      <c r="C250" s="198" t="s">
        <v>845</v>
      </c>
      <c r="D250" s="198"/>
      <c r="E250" s="254" t="s">
        <v>133</v>
      </c>
      <c r="F250" s="143">
        <f t="shared" ref="F250:N250" si="322">F251</f>
        <v>133500</v>
      </c>
      <c r="G250" s="143">
        <f t="shared" si="322"/>
        <v>0</v>
      </c>
      <c r="H250" s="180">
        <f t="shared" si="322"/>
        <v>133500</v>
      </c>
      <c r="I250" s="143">
        <f t="shared" ref="I250:L250" si="323">I251</f>
        <v>123507.1</v>
      </c>
      <c r="J250" s="143">
        <f t="shared" si="322"/>
        <v>0</v>
      </c>
      <c r="K250" s="180">
        <f t="shared" si="322"/>
        <v>123507.1</v>
      </c>
      <c r="L250" s="143">
        <f t="shared" si="323"/>
        <v>133500</v>
      </c>
      <c r="M250" s="143">
        <f t="shared" si="322"/>
        <v>0</v>
      </c>
      <c r="N250" s="180">
        <f t="shared" si="322"/>
        <v>133500</v>
      </c>
    </row>
    <row r="251" spans="1:14" ht="15.75" outlineLevel="7" x14ac:dyDescent="0.25">
      <c r="A251" s="175" t="s">
        <v>414</v>
      </c>
      <c r="B251" s="175" t="s">
        <v>437</v>
      </c>
      <c r="C251" s="175" t="s">
        <v>845</v>
      </c>
      <c r="D251" s="175" t="s">
        <v>51</v>
      </c>
      <c r="E251" s="256" t="s">
        <v>52</v>
      </c>
      <c r="F251" s="108">
        <v>133500</v>
      </c>
      <c r="G251" s="108"/>
      <c r="H251" s="3">
        <f>SUM(F251:G251)</f>
        <v>133500</v>
      </c>
      <c r="I251" s="145">
        <f>133500-15.8-9977.1</f>
        <v>123507.1</v>
      </c>
      <c r="J251" s="108"/>
      <c r="K251" s="3">
        <f>SUM(I251:J251)</f>
        <v>123507.1</v>
      </c>
      <c r="L251" s="145">
        <v>133500</v>
      </c>
      <c r="M251" s="108"/>
      <c r="N251" s="3">
        <f>SUM(L251:M251)</f>
        <v>133500</v>
      </c>
    </row>
    <row r="252" spans="1:14" ht="31.5" outlineLevel="7" x14ac:dyDescent="0.25">
      <c r="A252" s="198" t="s">
        <v>414</v>
      </c>
      <c r="B252" s="198" t="s">
        <v>437</v>
      </c>
      <c r="C252" s="198" t="s">
        <v>867</v>
      </c>
      <c r="D252" s="198"/>
      <c r="E252" s="254" t="s">
        <v>884</v>
      </c>
      <c r="F252" s="108"/>
      <c r="G252" s="143">
        <f t="shared" ref="G252:M252" si="324">G253</f>
        <v>7965.0512199999994</v>
      </c>
      <c r="H252" s="180">
        <f t="shared" si="324"/>
        <v>7965.0512199999994</v>
      </c>
      <c r="I252" s="143">
        <f t="shared" si="324"/>
        <v>0</v>
      </c>
      <c r="J252" s="143">
        <f t="shared" si="324"/>
        <v>0</v>
      </c>
      <c r="K252" s="180"/>
      <c r="L252" s="143">
        <f t="shared" si="324"/>
        <v>0</v>
      </c>
      <c r="M252" s="143">
        <f t="shared" si="324"/>
        <v>0</v>
      </c>
      <c r="N252" s="180"/>
    </row>
    <row r="253" spans="1:14" ht="15.75" outlineLevel="7" x14ac:dyDescent="0.25">
      <c r="A253" s="175" t="s">
        <v>414</v>
      </c>
      <c r="B253" s="175" t="s">
        <v>437</v>
      </c>
      <c r="C253" s="175" t="s">
        <v>867</v>
      </c>
      <c r="D253" s="175" t="s">
        <v>51</v>
      </c>
      <c r="E253" s="256" t="s">
        <v>52</v>
      </c>
      <c r="F253" s="108"/>
      <c r="G253" s="171">
        <f>4256.875+3708.17622</f>
        <v>7965.0512199999994</v>
      </c>
      <c r="H253" s="240">
        <f>SUM(F253:G253)</f>
        <v>7965.0512199999994</v>
      </c>
      <c r="I253" s="145"/>
      <c r="J253" s="172"/>
      <c r="K253" s="3"/>
      <c r="L253" s="145"/>
      <c r="M253" s="172"/>
      <c r="N253" s="3"/>
    </row>
    <row r="254" spans="1:14" ht="31.5" outlineLevel="7" x14ac:dyDescent="0.25">
      <c r="A254" s="198" t="s">
        <v>414</v>
      </c>
      <c r="B254" s="198" t="s">
        <v>437</v>
      </c>
      <c r="C254" s="198" t="s">
        <v>867</v>
      </c>
      <c r="D254" s="198"/>
      <c r="E254" s="254" t="s">
        <v>888</v>
      </c>
      <c r="F254" s="108"/>
      <c r="G254" s="143">
        <f t="shared" ref="G254:M254" si="325">G255</f>
        <v>23895.153620000001</v>
      </c>
      <c r="H254" s="180">
        <f t="shared" si="325"/>
        <v>23895.153620000001</v>
      </c>
      <c r="I254" s="143">
        <f t="shared" si="325"/>
        <v>0</v>
      </c>
      <c r="J254" s="143">
        <f t="shared" si="325"/>
        <v>0</v>
      </c>
      <c r="K254" s="180"/>
      <c r="L254" s="143">
        <f t="shared" si="325"/>
        <v>0</v>
      </c>
      <c r="M254" s="143">
        <f t="shared" si="325"/>
        <v>0</v>
      </c>
      <c r="N254" s="180"/>
    </row>
    <row r="255" spans="1:14" ht="15.75" outlineLevel="7" x14ac:dyDescent="0.25">
      <c r="A255" s="175" t="s">
        <v>414</v>
      </c>
      <c r="B255" s="175" t="s">
        <v>437</v>
      </c>
      <c r="C255" s="175" t="s">
        <v>867</v>
      </c>
      <c r="D255" s="175" t="s">
        <v>51</v>
      </c>
      <c r="E255" s="256" t="s">
        <v>52</v>
      </c>
      <c r="F255" s="108"/>
      <c r="G255" s="171">
        <f>12770.62498+11124.52864</f>
        <v>23895.153620000001</v>
      </c>
      <c r="H255" s="240">
        <f>SUM(F255:G255)</f>
        <v>23895.153620000001</v>
      </c>
      <c r="I255" s="145"/>
      <c r="J255" s="172"/>
      <c r="K255" s="3"/>
      <c r="L255" s="145"/>
      <c r="M255" s="172"/>
      <c r="N255" s="3"/>
    </row>
    <row r="256" spans="1:14" ht="31.5" outlineLevel="4" x14ac:dyDescent="0.25">
      <c r="A256" s="198" t="s">
        <v>414</v>
      </c>
      <c r="B256" s="198" t="s">
        <v>437</v>
      </c>
      <c r="C256" s="198" t="s">
        <v>846</v>
      </c>
      <c r="D256" s="198"/>
      <c r="E256" s="254" t="s">
        <v>439</v>
      </c>
      <c r="F256" s="143">
        <f>F259+F257+F262</f>
        <v>110813</v>
      </c>
      <c r="G256" s="143">
        <f t="shared" ref="G256:H256" si="326">G259+G257+G262</f>
        <v>0</v>
      </c>
      <c r="H256" s="180">
        <f t="shared" si="326"/>
        <v>110813</v>
      </c>
      <c r="I256" s="143">
        <f t="shared" ref="I256:L256" si="327">I259+I257+I262</f>
        <v>79537.100000000006</v>
      </c>
      <c r="J256" s="143">
        <f t="shared" ref="J256" si="328">J259+J257+J262</f>
        <v>-2943.8390199999999</v>
      </c>
      <c r="K256" s="180">
        <f t="shared" ref="K256" si="329">K259+K257+K262</f>
        <v>76593.260980000006</v>
      </c>
      <c r="L256" s="143">
        <f t="shared" si="327"/>
        <v>82167.600000000006</v>
      </c>
      <c r="M256" s="143">
        <f t="shared" ref="M256" si="330">M259+M257+M262</f>
        <v>0</v>
      </c>
      <c r="N256" s="180">
        <f t="shared" ref="N256" si="331">N259+N257+N262</f>
        <v>82167.600000000006</v>
      </c>
    </row>
    <row r="257" spans="1:14" ht="31.5" outlineLevel="2" x14ac:dyDescent="0.25">
      <c r="A257" s="198" t="s">
        <v>414</v>
      </c>
      <c r="B257" s="198" t="s">
        <v>437</v>
      </c>
      <c r="C257" s="198" t="s">
        <v>847</v>
      </c>
      <c r="D257" s="198"/>
      <c r="E257" s="254" t="s">
        <v>882</v>
      </c>
      <c r="F257" s="143">
        <f>F258</f>
        <v>4958.1000000000004</v>
      </c>
      <c r="G257" s="143">
        <f t="shared" ref="G257:H257" si="332">G258</f>
        <v>0</v>
      </c>
      <c r="H257" s="180">
        <f t="shared" si="332"/>
        <v>4958.1000000000004</v>
      </c>
      <c r="I257" s="143">
        <f t="shared" ref="I257:L257" si="333">I258</f>
        <v>5534.2</v>
      </c>
      <c r="J257" s="143">
        <f t="shared" ref="J257" si="334">J258</f>
        <v>-2943.8390199999999</v>
      </c>
      <c r="K257" s="180">
        <f t="shared" ref="K257" si="335">K258</f>
        <v>2590.3609799999999</v>
      </c>
      <c r="L257" s="143">
        <f t="shared" si="333"/>
        <v>8164.7000000000007</v>
      </c>
      <c r="M257" s="143">
        <f t="shared" ref="M257" si="336">M258</f>
        <v>0</v>
      </c>
      <c r="N257" s="180">
        <f t="shared" ref="N257" si="337">N258</f>
        <v>8164.7000000000007</v>
      </c>
    </row>
    <row r="258" spans="1:14" ht="15.75" outlineLevel="2" x14ac:dyDescent="0.25">
      <c r="A258" s="175" t="s">
        <v>414</v>
      </c>
      <c r="B258" s="175" t="s">
        <v>437</v>
      </c>
      <c r="C258" s="175" t="s">
        <v>847</v>
      </c>
      <c r="D258" s="175" t="s">
        <v>51</v>
      </c>
      <c r="E258" s="256" t="s">
        <v>52</v>
      </c>
      <c r="F258" s="108">
        <v>4958.1000000000004</v>
      </c>
      <c r="G258" s="108"/>
      <c r="H258" s="3">
        <f>SUM(F258:G258)</f>
        <v>4958.1000000000004</v>
      </c>
      <c r="I258" s="145">
        <v>5534.2</v>
      </c>
      <c r="J258" s="172">
        <v>-2943.8390199999999</v>
      </c>
      <c r="K258" s="3">
        <f>SUM(I258:J258)</f>
        <v>2590.3609799999999</v>
      </c>
      <c r="L258" s="145">
        <f>10534.2-2369.5</f>
        <v>8164.7000000000007</v>
      </c>
      <c r="M258" s="108"/>
      <c r="N258" s="3">
        <f>SUM(L258:M258)</f>
        <v>8164.7000000000007</v>
      </c>
    </row>
    <row r="259" spans="1:14" ht="31.5" customHeight="1" outlineLevel="5" x14ac:dyDescent="0.25">
      <c r="A259" s="198" t="s">
        <v>414</v>
      </c>
      <c r="B259" s="198" t="s">
        <v>437</v>
      </c>
      <c r="C259" s="198" t="s">
        <v>640</v>
      </c>
      <c r="D259" s="198"/>
      <c r="E259" s="254" t="s">
        <v>362</v>
      </c>
      <c r="F259" s="143">
        <f t="shared" ref="F259:H259" si="338">F261+F260</f>
        <v>39412.699999999997</v>
      </c>
      <c r="G259" s="143">
        <f t="shared" si="338"/>
        <v>0</v>
      </c>
      <c r="H259" s="180">
        <f t="shared" si="338"/>
        <v>39412.699999999997</v>
      </c>
      <c r="I259" s="143">
        <f t="shared" ref="I259:N259" si="339">I261+I260</f>
        <v>7400.3</v>
      </c>
      <c r="J259" s="143">
        <f t="shared" si="339"/>
        <v>0</v>
      </c>
      <c r="K259" s="180">
        <f t="shared" si="339"/>
        <v>7400.3</v>
      </c>
      <c r="L259" s="143">
        <f t="shared" si="339"/>
        <v>7400.3</v>
      </c>
      <c r="M259" s="143">
        <f t="shared" si="339"/>
        <v>0</v>
      </c>
      <c r="N259" s="180">
        <f t="shared" si="339"/>
        <v>7400.3</v>
      </c>
    </row>
    <row r="260" spans="1:14" ht="15.75" outlineLevel="5" x14ac:dyDescent="0.25">
      <c r="A260" s="175" t="s">
        <v>414</v>
      </c>
      <c r="B260" s="175" t="s">
        <v>437</v>
      </c>
      <c r="C260" s="175" t="s">
        <v>640</v>
      </c>
      <c r="D260" s="179" t="s">
        <v>92</v>
      </c>
      <c r="E260" s="260" t="s">
        <v>93</v>
      </c>
      <c r="F260" s="108">
        <v>32030.199999999997</v>
      </c>
      <c r="G260" s="108"/>
      <c r="H260" s="3">
        <f t="shared" ref="H260:H261" si="340">SUM(F260:G260)</f>
        <v>32030.199999999997</v>
      </c>
      <c r="I260" s="145"/>
      <c r="J260" s="108"/>
      <c r="K260" s="3"/>
      <c r="L260" s="145"/>
      <c r="M260" s="108"/>
      <c r="N260" s="3"/>
    </row>
    <row r="261" spans="1:14" ht="15.75" outlineLevel="7" x14ac:dyDescent="0.25">
      <c r="A261" s="175" t="s">
        <v>414</v>
      </c>
      <c r="B261" s="175" t="s">
        <v>437</v>
      </c>
      <c r="C261" s="175" t="s">
        <v>640</v>
      </c>
      <c r="D261" s="175" t="s">
        <v>51</v>
      </c>
      <c r="E261" s="256" t="s">
        <v>52</v>
      </c>
      <c r="F261" s="108">
        <v>7382.5</v>
      </c>
      <c r="G261" s="108"/>
      <c r="H261" s="3">
        <f t="shared" si="340"/>
        <v>7382.5</v>
      </c>
      <c r="I261" s="145">
        <v>7400.3</v>
      </c>
      <c r="J261" s="108"/>
      <c r="K261" s="3">
        <f t="shared" ref="K261" si="341">SUM(I261:J261)</f>
        <v>7400.3</v>
      </c>
      <c r="L261" s="145">
        <v>7400.3</v>
      </c>
      <c r="M261" s="108"/>
      <c r="N261" s="3">
        <f t="shared" ref="N261" si="342">SUM(L261:M261)</f>
        <v>7400.3</v>
      </c>
    </row>
    <row r="262" spans="1:14" ht="33.75" customHeight="1" outlineLevel="7" x14ac:dyDescent="0.25">
      <c r="A262" s="198" t="s">
        <v>414</v>
      </c>
      <c r="B262" s="198" t="s">
        <v>437</v>
      </c>
      <c r="C262" s="198" t="s">
        <v>640</v>
      </c>
      <c r="D262" s="198"/>
      <c r="E262" s="254" t="s">
        <v>592</v>
      </c>
      <c r="F262" s="143">
        <f>F263</f>
        <v>66442.2</v>
      </c>
      <c r="G262" s="143">
        <f t="shared" ref="G262:H262" si="343">G263</f>
        <v>0</v>
      </c>
      <c r="H262" s="180">
        <f t="shared" si="343"/>
        <v>66442.2</v>
      </c>
      <c r="I262" s="143">
        <f t="shared" ref="I262:L262" si="344">I263</f>
        <v>66602.600000000006</v>
      </c>
      <c r="J262" s="143">
        <f t="shared" ref="J262" si="345">J263</f>
        <v>0</v>
      </c>
      <c r="K262" s="180">
        <f t="shared" ref="K262" si="346">K263</f>
        <v>66602.600000000006</v>
      </c>
      <c r="L262" s="143">
        <f t="shared" si="344"/>
        <v>66602.600000000006</v>
      </c>
      <c r="M262" s="143">
        <f t="shared" ref="M262" si="347">M263</f>
        <v>0</v>
      </c>
      <c r="N262" s="180">
        <f t="shared" ref="N262" si="348">N263</f>
        <v>66602.600000000006</v>
      </c>
    </row>
    <row r="263" spans="1:14" ht="15.75" outlineLevel="7" x14ac:dyDescent="0.25">
      <c r="A263" s="175" t="s">
        <v>414</v>
      </c>
      <c r="B263" s="175" t="s">
        <v>437</v>
      </c>
      <c r="C263" s="175" t="s">
        <v>640</v>
      </c>
      <c r="D263" s="175" t="s">
        <v>51</v>
      </c>
      <c r="E263" s="256" t="s">
        <v>52</v>
      </c>
      <c r="F263" s="108">
        <v>66442.2</v>
      </c>
      <c r="G263" s="108"/>
      <c r="H263" s="3">
        <f>SUM(F263:G263)</f>
        <v>66442.2</v>
      </c>
      <c r="I263" s="145">
        <v>66602.600000000006</v>
      </c>
      <c r="J263" s="108"/>
      <c r="K263" s="3">
        <f>SUM(I263:J263)</f>
        <v>66602.600000000006</v>
      </c>
      <c r="L263" s="145">
        <v>66602.600000000006</v>
      </c>
      <c r="M263" s="108"/>
      <c r="N263" s="3">
        <f>SUM(L263:M263)</f>
        <v>66602.600000000006</v>
      </c>
    </row>
    <row r="264" spans="1:14" ht="31.5" outlineLevel="7" x14ac:dyDescent="0.25">
      <c r="A264" s="198" t="s">
        <v>414</v>
      </c>
      <c r="B264" s="198" t="s">
        <v>437</v>
      </c>
      <c r="C264" s="198" t="s">
        <v>124</v>
      </c>
      <c r="D264" s="198"/>
      <c r="E264" s="254" t="s">
        <v>125</v>
      </c>
      <c r="F264" s="143">
        <f t="shared" ref="F264:N266" si="349">F265</f>
        <v>125179.1</v>
      </c>
      <c r="G264" s="143">
        <f t="shared" si="349"/>
        <v>0</v>
      </c>
      <c r="H264" s="180">
        <f t="shared" si="349"/>
        <v>125179.1</v>
      </c>
      <c r="I264" s="143">
        <f t="shared" ref="I264:L266" si="350">I265</f>
        <v>95470.1</v>
      </c>
      <c r="J264" s="143">
        <f t="shared" si="349"/>
        <v>0</v>
      </c>
      <c r="K264" s="180">
        <f t="shared" si="349"/>
        <v>95470.1</v>
      </c>
      <c r="L264" s="143">
        <f t="shared" si="350"/>
        <v>95470.1</v>
      </c>
      <c r="M264" s="143">
        <f t="shared" si="349"/>
        <v>0</v>
      </c>
      <c r="N264" s="180">
        <f t="shared" si="349"/>
        <v>95470.1</v>
      </c>
    </row>
    <row r="265" spans="1:14" ht="31.5" outlineLevel="7" x14ac:dyDescent="0.25">
      <c r="A265" s="198" t="s">
        <v>414</v>
      </c>
      <c r="B265" s="175" t="s">
        <v>437</v>
      </c>
      <c r="C265" s="198" t="s">
        <v>178</v>
      </c>
      <c r="D265" s="198"/>
      <c r="E265" s="254" t="s">
        <v>31</v>
      </c>
      <c r="F265" s="143">
        <f t="shared" si="349"/>
        <v>125179.1</v>
      </c>
      <c r="G265" s="143">
        <f t="shared" si="349"/>
        <v>0</v>
      </c>
      <c r="H265" s="180">
        <f t="shared" si="349"/>
        <v>125179.1</v>
      </c>
      <c r="I265" s="143">
        <f t="shared" si="350"/>
        <v>95470.1</v>
      </c>
      <c r="J265" s="143">
        <f t="shared" si="349"/>
        <v>0</v>
      </c>
      <c r="K265" s="180">
        <f t="shared" si="349"/>
        <v>95470.1</v>
      </c>
      <c r="L265" s="143">
        <f t="shared" si="350"/>
        <v>95470.1</v>
      </c>
      <c r="M265" s="143">
        <f t="shared" si="349"/>
        <v>0</v>
      </c>
      <c r="N265" s="180">
        <f t="shared" si="349"/>
        <v>95470.1</v>
      </c>
    </row>
    <row r="266" spans="1:14" ht="15.75" outlineLevel="7" x14ac:dyDescent="0.25">
      <c r="A266" s="198" t="s">
        <v>414</v>
      </c>
      <c r="B266" s="198" t="s">
        <v>437</v>
      </c>
      <c r="C266" s="198" t="s">
        <v>848</v>
      </c>
      <c r="D266" s="198"/>
      <c r="E266" s="254" t="s">
        <v>849</v>
      </c>
      <c r="F266" s="143">
        <f t="shared" si="349"/>
        <v>125179.1</v>
      </c>
      <c r="G266" s="143">
        <f t="shared" si="349"/>
        <v>0</v>
      </c>
      <c r="H266" s="180">
        <f t="shared" si="349"/>
        <v>125179.1</v>
      </c>
      <c r="I266" s="143">
        <f t="shared" si="350"/>
        <v>95470.1</v>
      </c>
      <c r="J266" s="143">
        <f t="shared" si="349"/>
        <v>0</v>
      </c>
      <c r="K266" s="180">
        <f t="shared" si="349"/>
        <v>95470.1</v>
      </c>
      <c r="L266" s="143">
        <f t="shared" si="350"/>
        <v>95470.1</v>
      </c>
      <c r="M266" s="143">
        <f t="shared" si="349"/>
        <v>0</v>
      </c>
      <c r="N266" s="180">
        <f t="shared" si="349"/>
        <v>95470.1</v>
      </c>
    </row>
    <row r="267" spans="1:14" ht="15.75" outlineLevel="7" x14ac:dyDescent="0.25">
      <c r="A267" s="175" t="s">
        <v>414</v>
      </c>
      <c r="B267" s="175" t="s">
        <v>437</v>
      </c>
      <c r="C267" s="175" t="s">
        <v>848</v>
      </c>
      <c r="D267" s="175" t="s">
        <v>51</v>
      </c>
      <c r="E267" s="256" t="s">
        <v>52</v>
      </c>
      <c r="F267" s="108">
        <v>125179.1</v>
      </c>
      <c r="G267" s="108"/>
      <c r="H267" s="3">
        <f>SUM(F267:G267)</f>
        <v>125179.1</v>
      </c>
      <c r="I267" s="145">
        <v>95470.1</v>
      </c>
      <c r="J267" s="108"/>
      <c r="K267" s="3">
        <f>SUM(I267:J267)</f>
        <v>95470.1</v>
      </c>
      <c r="L267" s="145">
        <v>95470.1</v>
      </c>
      <c r="M267" s="108"/>
      <c r="N267" s="3">
        <f>SUM(L267:M267)</f>
        <v>95470.1</v>
      </c>
    </row>
    <row r="268" spans="1:14" ht="15.75" outlineLevel="1" x14ac:dyDescent="0.25">
      <c r="A268" s="198" t="s">
        <v>414</v>
      </c>
      <c r="B268" s="198" t="s">
        <v>440</v>
      </c>
      <c r="C268" s="198"/>
      <c r="D268" s="198"/>
      <c r="E268" s="254" t="s">
        <v>441</v>
      </c>
      <c r="F268" s="143">
        <f>F269+F276</f>
        <v>15376</v>
      </c>
      <c r="G268" s="143">
        <f t="shared" ref="G268:H268" si="351">G269+G276</f>
        <v>0</v>
      </c>
      <c r="H268" s="180">
        <f t="shared" si="351"/>
        <v>15376</v>
      </c>
      <c r="I268" s="143">
        <f>I269+I276</f>
        <v>2211</v>
      </c>
      <c r="J268" s="143">
        <f t="shared" ref="J268" si="352">J269+J276</f>
        <v>0</v>
      </c>
      <c r="K268" s="180">
        <f t="shared" ref="K268" si="353">K269+K276</f>
        <v>2211</v>
      </c>
      <c r="L268" s="143">
        <f>L269+L276</f>
        <v>2211</v>
      </c>
      <c r="M268" s="143">
        <f t="shared" ref="M268" si="354">M269+M276</f>
        <v>0</v>
      </c>
      <c r="N268" s="180">
        <f t="shared" ref="N268" si="355">N269+N276</f>
        <v>2211</v>
      </c>
    </row>
    <row r="269" spans="1:14" ht="31.5" outlineLevel="2" x14ac:dyDescent="0.25">
      <c r="A269" s="198" t="s">
        <v>414</v>
      </c>
      <c r="B269" s="198" t="s">
        <v>440</v>
      </c>
      <c r="C269" s="198" t="s">
        <v>134</v>
      </c>
      <c r="D269" s="198"/>
      <c r="E269" s="254" t="s">
        <v>135</v>
      </c>
      <c r="F269" s="143">
        <f>F270</f>
        <v>14276</v>
      </c>
      <c r="G269" s="143">
        <f t="shared" ref="G269:H269" si="356">G270</f>
        <v>0</v>
      </c>
      <c r="H269" s="180">
        <f t="shared" si="356"/>
        <v>14276</v>
      </c>
      <c r="I269" s="143">
        <f t="shared" ref="I269:L269" si="357">I270</f>
        <v>1500</v>
      </c>
      <c r="J269" s="143">
        <f t="shared" ref="J269" si="358">J270</f>
        <v>0</v>
      </c>
      <c r="K269" s="180">
        <f t="shared" ref="K269" si="359">K270</f>
        <v>1500</v>
      </c>
      <c r="L269" s="143">
        <f t="shared" si="357"/>
        <v>1500</v>
      </c>
      <c r="M269" s="143">
        <f t="shared" ref="M269" si="360">M270</f>
        <v>0</v>
      </c>
      <c r="N269" s="180">
        <f t="shared" ref="N269" si="361">N270</f>
        <v>1500</v>
      </c>
    </row>
    <row r="270" spans="1:14" ht="15.75" outlineLevel="2" x14ac:dyDescent="0.25">
      <c r="A270" s="198" t="s">
        <v>414</v>
      </c>
      <c r="B270" s="198" t="s">
        <v>440</v>
      </c>
      <c r="C270" s="198" t="s">
        <v>136</v>
      </c>
      <c r="D270" s="198"/>
      <c r="E270" s="254" t="s">
        <v>137</v>
      </c>
      <c r="F270" s="143">
        <f t="shared" ref="F270:N274" si="362">F271</f>
        <v>14276</v>
      </c>
      <c r="G270" s="143">
        <f t="shared" si="362"/>
        <v>0</v>
      </c>
      <c r="H270" s="180">
        <f t="shared" si="362"/>
        <v>14276</v>
      </c>
      <c r="I270" s="143">
        <f t="shared" ref="I270:L274" si="363">I271</f>
        <v>1500</v>
      </c>
      <c r="J270" s="143">
        <f t="shared" si="362"/>
        <v>0</v>
      </c>
      <c r="K270" s="180">
        <f t="shared" si="362"/>
        <v>1500</v>
      </c>
      <c r="L270" s="143">
        <f t="shared" si="363"/>
        <v>1500</v>
      </c>
      <c r="M270" s="143">
        <f t="shared" si="362"/>
        <v>0</v>
      </c>
      <c r="N270" s="180">
        <f t="shared" si="362"/>
        <v>1500</v>
      </c>
    </row>
    <row r="271" spans="1:14" ht="31.5" outlineLevel="2" x14ac:dyDescent="0.25">
      <c r="A271" s="198" t="s">
        <v>414</v>
      </c>
      <c r="B271" s="198" t="s">
        <v>440</v>
      </c>
      <c r="C271" s="198" t="s">
        <v>138</v>
      </c>
      <c r="D271" s="198"/>
      <c r="E271" s="254" t="s">
        <v>533</v>
      </c>
      <c r="F271" s="143">
        <f>F274+F272</f>
        <v>14276</v>
      </c>
      <c r="G271" s="143">
        <f t="shared" ref="G271:H271" si="364">G274+G272</f>
        <v>0</v>
      </c>
      <c r="H271" s="180">
        <f t="shared" si="364"/>
        <v>14276</v>
      </c>
      <c r="I271" s="143">
        <f t="shared" ref="I271:L271" si="365">I274+I272</f>
        <v>1500</v>
      </c>
      <c r="J271" s="143">
        <f t="shared" ref="J271" si="366">J274+J272</f>
        <v>0</v>
      </c>
      <c r="K271" s="180">
        <f t="shared" ref="K271" si="367">K274+K272</f>
        <v>1500</v>
      </c>
      <c r="L271" s="143">
        <f t="shared" si="365"/>
        <v>1500</v>
      </c>
      <c r="M271" s="143">
        <f t="shared" ref="M271" si="368">M274+M272</f>
        <v>0</v>
      </c>
      <c r="N271" s="180">
        <f t="shared" ref="N271" si="369">N274+N272</f>
        <v>1500</v>
      </c>
    </row>
    <row r="272" spans="1:14" ht="15.75" outlineLevel="2" x14ac:dyDescent="0.25">
      <c r="A272" s="198" t="s">
        <v>414</v>
      </c>
      <c r="B272" s="198" t="s">
        <v>440</v>
      </c>
      <c r="C272" s="198" t="s">
        <v>286</v>
      </c>
      <c r="D272" s="198"/>
      <c r="E272" s="254" t="s">
        <v>287</v>
      </c>
      <c r="F272" s="143">
        <f>F273</f>
        <v>12776</v>
      </c>
      <c r="G272" s="143">
        <f t="shared" ref="G272:H272" si="370">G273</f>
        <v>0</v>
      </c>
      <c r="H272" s="180">
        <f t="shared" si="370"/>
        <v>12776</v>
      </c>
      <c r="I272" s="143"/>
      <c r="J272" s="143">
        <f t="shared" ref="J272" si="371">J273</f>
        <v>0</v>
      </c>
      <c r="K272" s="180"/>
      <c r="L272" s="143"/>
      <c r="M272" s="143">
        <f t="shared" ref="M272" si="372">M273</f>
        <v>0</v>
      </c>
      <c r="N272" s="180"/>
    </row>
    <row r="273" spans="1:14" ht="15.75" outlineLevel="2" x14ac:dyDescent="0.25">
      <c r="A273" s="175" t="s">
        <v>414</v>
      </c>
      <c r="B273" s="175" t="s">
        <v>440</v>
      </c>
      <c r="C273" s="175" t="s">
        <v>286</v>
      </c>
      <c r="D273" s="175" t="s">
        <v>51</v>
      </c>
      <c r="E273" s="256" t="s">
        <v>52</v>
      </c>
      <c r="F273" s="108">
        <v>12776</v>
      </c>
      <c r="G273" s="108"/>
      <c r="H273" s="3">
        <f>SUM(F273:G273)</f>
        <v>12776</v>
      </c>
      <c r="I273" s="143"/>
      <c r="J273" s="108"/>
      <c r="K273" s="3"/>
      <c r="L273" s="143"/>
      <c r="M273" s="108"/>
      <c r="N273" s="3"/>
    </row>
    <row r="274" spans="1:14" ht="15.75" outlineLevel="2" x14ac:dyDescent="0.25">
      <c r="A274" s="198" t="s">
        <v>414</v>
      </c>
      <c r="B274" s="198" t="s">
        <v>440</v>
      </c>
      <c r="C274" s="198" t="s">
        <v>534</v>
      </c>
      <c r="D274" s="198"/>
      <c r="E274" s="254" t="s">
        <v>541</v>
      </c>
      <c r="F274" s="143">
        <f t="shared" si="362"/>
        <v>1500</v>
      </c>
      <c r="G274" s="143">
        <f t="shared" si="362"/>
        <v>0</v>
      </c>
      <c r="H274" s="180">
        <f t="shared" si="362"/>
        <v>1500</v>
      </c>
      <c r="I274" s="143">
        <f t="shared" si="363"/>
        <v>1500</v>
      </c>
      <c r="J274" s="143">
        <f t="shared" si="362"/>
        <v>0</v>
      </c>
      <c r="K274" s="180">
        <f t="shared" si="362"/>
        <v>1500</v>
      </c>
      <c r="L274" s="143">
        <f t="shared" si="363"/>
        <v>1500</v>
      </c>
      <c r="M274" s="143">
        <f t="shared" si="362"/>
        <v>0</v>
      </c>
      <c r="N274" s="180">
        <f t="shared" si="362"/>
        <v>1500</v>
      </c>
    </row>
    <row r="275" spans="1:14" ht="15.75" outlineLevel="2" x14ac:dyDescent="0.25">
      <c r="A275" s="175" t="s">
        <v>414</v>
      </c>
      <c r="B275" s="175" t="s">
        <v>440</v>
      </c>
      <c r="C275" s="175" t="s">
        <v>534</v>
      </c>
      <c r="D275" s="175" t="s">
        <v>7</v>
      </c>
      <c r="E275" s="256" t="s">
        <v>8</v>
      </c>
      <c r="F275" s="108">
        <v>1500</v>
      </c>
      <c r="G275" s="108"/>
      <c r="H275" s="3">
        <f>SUM(F275:G275)</f>
        <v>1500</v>
      </c>
      <c r="I275" s="145">
        <v>1500</v>
      </c>
      <c r="J275" s="108"/>
      <c r="K275" s="3">
        <f>SUM(I275:J275)</f>
        <v>1500</v>
      </c>
      <c r="L275" s="145">
        <v>1500</v>
      </c>
      <c r="M275" s="108"/>
      <c r="N275" s="3">
        <f>SUM(L275:M275)</f>
        <v>1500</v>
      </c>
    </row>
    <row r="276" spans="1:14" ht="15.75" outlineLevel="2" x14ac:dyDescent="0.25">
      <c r="A276" s="198" t="s">
        <v>414</v>
      </c>
      <c r="B276" s="198" t="s">
        <v>440</v>
      </c>
      <c r="C276" s="198" t="s">
        <v>99</v>
      </c>
      <c r="D276" s="198"/>
      <c r="E276" s="254" t="s">
        <v>100</v>
      </c>
      <c r="F276" s="143">
        <f t="shared" ref="F276:N279" si="373">F277</f>
        <v>1100</v>
      </c>
      <c r="G276" s="143">
        <f t="shared" si="373"/>
        <v>0</v>
      </c>
      <c r="H276" s="180">
        <f t="shared" si="373"/>
        <v>1100</v>
      </c>
      <c r="I276" s="143">
        <f t="shared" ref="I276:L278" si="374">I277</f>
        <v>711</v>
      </c>
      <c r="J276" s="143">
        <f t="shared" si="373"/>
        <v>0</v>
      </c>
      <c r="K276" s="180">
        <f t="shared" si="373"/>
        <v>711</v>
      </c>
      <c r="L276" s="143">
        <f t="shared" si="374"/>
        <v>711</v>
      </c>
      <c r="M276" s="143">
        <f t="shared" si="373"/>
        <v>0</v>
      </c>
      <c r="N276" s="180">
        <f t="shared" si="373"/>
        <v>711</v>
      </c>
    </row>
    <row r="277" spans="1:14" ht="15.75" outlineLevel="3" x14ac:dyDescent="0.25">
      <c r="A277" s="198" t="s">
        <v>414</v>
      </c>
      <c r="B277" s="198" t="s">
        <v>440</v>
      </c>
      <c r="C277" s="198" t="s">
        <v>139</v>
      </c>
      <c r="D277" s="198"/>
      <c r="E277" s="254" t="s">
        <v>140</v>
      </c>
      <c r="F277" s="143">
        <f t="shared" si="373"/>
        <v>1100</v>
      </c>
      <c r="G277" s="143">
        <f t="shared" si="373"/>
        <v>0</v>
      </c>
      <c r="H277" s="180">
        <f t="shared" si="373"/>
        <v>1100</v>
      </c>
      <c r="I277" s="143">
        <f t="shared" si="374"/>
        <v>711</v>
      </c>
      <c r="J277" s="143">
        <f t="shared" si="373"/>
        <v>0</v>
      </c>
      <c r="K277" s="180">
        <f t="shared" si="373"/>
        <v>711</v>
      </c>
      <c r="L277" s="143">
        <f t="shared" si="374"/>
        <v>711</v>
      </c>
      <c r="M277" s="143">
        <f t="shared" si="373"/>
        <v>0</v>
      </c>
      <c r="N277" s="180">
        <f t="shared" si="373"/>
        <v>711</v>
      </c>
    </row>
    <row r="278" spans="1:14" ht="15.75" outlineLevel="4" x14ac:dyDescent="0.25">
      <c r="A278" s="198" t="s">
        <v>414</v>
      </c>
      <c r="B278" s="198" t="s">
        <v>440</v>
      </c>
      <c r="C278" s="198" t="s">
        <v>141</v>
      </c>
      <c r="D278" s="198"/>
      <c r="E278" s="254" t="s">
        <v>383</v>
      </c>
      <c r="F278" s="143">
        <f t="shared" si="373"/>
        <v>1100</v>
      </c>
      <c r="G278" s="143">
        <f t="shared" si="373"/>
        <v>0</v>
      </c>
      <c r="H278" s="180">
        <f t="shared" si="373"/>
        <v>1100</v>
      </c>
      <c r="I278" s="143">
        <f t="shared" si="374"/>
        <v>711</v>
      </c>
      <c r="J278" s="143">
        <f t="shared" si="373"/>
        <v>0</v>
      </c>
      <c r="K278" s="180">
        <f t="shared" si="373"/>
        <v>711</v>
      </c>
      <c r="L278" s="143">
        <f t="shared" si="374"/>
        <v>711</v>
      </c>
      <c r="M278" s="143">
        <f t="shared" si="373"/>
        <v>0</v>
      </c>
      <c r="N278" s="180">
        <f t="shared" si="373"/>
        <v>711</v>
      </c>
    </row>
    <row r="279" spans="1:14" ht="15.75" outlineLevel="7" x14ac:dyDescent="0.25">
      <c r="A279" s="198" t="s">
        <v>414</v>
      </c>
      <c r="B279" s="198" t="s">
        <v>440</v>
      </c>
      <c r="C279" s="198" t="s">
        <v>382</v>
      </c>
      <c r="D279" s="198"/>
      <c r="E279" s="254" t="s">
        <v>142</v>
      </c>
      <c r="F279" s="143">
        <f>F280</f>
        <v>1100</v>
      </c>
      <c r="G279" s="143">
        <f t="shared" si="373"/>
        <v>0</v>
      </c>
      <c r="H279" s="180">
        <f t="shared" si="373"/>
        <v>1100</v>
      </c>
      <c r="I279" s="143">
        <f>I280</f>
        <v>711</v>
      </c>
      <c r="J279" s="143">
        <f t="shared" si="373"/>
        <v>0</v>
      </c>
      <c r="K279" s="180">
        <f t="shared" si="373"/>
        <v>711</v>
      </c>
      <c r="L279" s="143">
        <f>L280</f>
        <v>711</v>
      </c>
      <c r="M279" s="143">
        <f t="shared" si="373"/>
        <v>0</v>
      </c>
      <c r="N279" s="180">
        <f t="shared" si="373"/>
        <v>711</v>
      </c>
    </row>
    <row r="280" spans="1:14" ht="15.75" outlineLevel="7" x14ac:dyDescent="0.25">
      <c r="A280" s="175" t="s">
        <v>414</v>
      </c>
      <c r="B280" s="175" t="s">
        <v>440</v>
      </c>
      <c r="C280" s="175" t="s">
        <v>382</v>
      </c>
      <c r="D280" s="175" t="s">
        <v>15</v>
      </c>
      <c r="E280" s="256" t="s">
        <v>16</v>
      </c>
      <c r="F280" s="108">
        <v>1100</v>
      </c>
      <c r="G280" s="108"/>
      <c r="H280" s="3">
        <f>SUM(F280:G280)</f>
        <v>1100</v>
      </c>
      <c r="I280" s="145">
        <v>711</v>
      </c>
      <c r="J280" s="108"/>
      <c r="K280" s="3">
        <f>SUM(I280:J280)</f>
        <v>711</v>
      </c>
      <c r="L280" s="145">
        <v>711</v>
      </c>
      <c r="M280" s="108"/>
      <c r="N280" s="3">
        <f>SUM(L280:M280)</f>
        <v>711</v>
      </c>
    </row>
    <row r="281" spans="1:14" ht="15.75" outlineLevel="7" x14ac:dyDescent="0.25">
      <c r="A281" s="198" t="s">
        <v>414</v>
      </c>
      <c r="B281" s="198" t="s">
        <v>442</v>
      </c>
      <c r="C281" s="175"/>
      <c r="D281" s="175"/>
      <c r="E281" s="255" t="s">
        <v>443</v>
      </c>
      <c r="F281" s="143">
        <f>F282+F302+F368+F312</f>
        <v>475770.19999999995</v>
      </c>
      <c r="G281" s="143">
        <f t="shared" ref="G281:H281" si="375">G282+G302+G368+G312</f>
        <v>160898.12669999999</v>
      </c>
      <c r="H281" s="180">
        <f t="shared" si="375"/>
        <v>636668.32670000009</v>
      </c>
      <c r="I281" s="143">
        <f>I282+I302+I368+I312</f>
        <v>348098</v>
      </c>
      <c r="J281" s="143">
        <f t="shared" ref="J281" si="376">J282+J302+J368+J312</f>
        <v>7175.2390199999991</v>
      </c>
      <c r="K281" s="180">
        <f t="shared" ref="K281" si="377">K282+K302+K368+K312</f>
        <v>355273.23901999998</v>
      </c>
      <c r="L281" s="143">
        <f>L282+L302+L368+L312</f>
        <v>351417.2</v>
      </c>
      <c r="M281" s="143">
        <f t="shared" ref="M281" si="378">M282+M302+M368+M312</f>
        <v>5588.51595</v>
      </c>
      <c r="N281" s="180">
        <f t="shared" ref="N281" si="379">N282+N302+N368+N312</f>
        <v>357005.71595000004</v>
      </c>
    </row>
    <row r="282" spans="1:14" ht="15.75" outlineLevel="1" x14ac:dyDescent="0.25">
      <c r="A282" s="198" t="s">
        <v>414</v>
      </c>
      <c r="B282" s="198" t="s">
        <v>444</v>
      </c>
      <c r="C282" s="198"/>
      <c r="D282" s="198"/>
      <c r="E282" s="254" t="s">
        <v>445</v>
      </c>
      <c r="F282" s="143">
        <f t="shared" ref="F282:N283" si="380">F283</f>
        <v>119863.1</v>
      </c>
      <c r="G282" s="143">
        <f t="shared" si="380"/>
        <v>-8.3299999999999999E-2</v>
      </c>
      <c r="H282" s="180">
        <f t="shared" si="380"/>
        <v>119863.01670000001</v>
      </c>
      <c r="I282" s="143">
        <f t="shared" ref="I282:L283" si="381">I283</f>
        <v>99960.9</v>
      </c>
      <c r="J282" s="143">
        <f t="shared" si="380"/>
        <v>2943.8390199999999</v>
      </c>
      <c r="K282" s="180">
        <f t="shared" si="380"/>
        <v>102904.73901999999</v>
      </c>
      <c r="L282" s="143">
        <f t="shared" si="381"/>
        <v>99960.9</v>
      </c>
      <c r="M282" s="143">
        <f t="shared" si="380"/>
        <v>1357.1159500000001</v>
      </c>
      <c r="N282" s="180">
        <f t="shared" si="380"/>
        <v>101318.01595</v>
      </c>
    </row>
    <row r="283" spans="1:14" ht="17.25" customHeight="1" outlineLevel="2" x14ac:dyDescent="0.25">
      <c r="A283" s="198" t="s">
        <v>414</v>
      </c>
      <c r="B283" s="198" t="s">
        <v>444</v>
      </c>
      <c r="C283" s="198" t="s">
        <v>111</v>
      </c>
      <c r="D283" s="198"/>
      <c r="E283" s="254" t="s">
        <v>112</v>
      </c>
      <c r="F283" s="143">
        <f>F284</f>
        <v>119863.1</v>
      </c>
      <c r="G283" s="143">
        <f t="shared" si="380"/>
        <v>-8.3299999999999999E-2</v>
      </c>
      <c r="H283" s="180">
        <f t="shared" si="380"/>
        <v>119863.01670000001</v>
      </c>
      <c r="I283" s="143">
        <f t="shared" si="381"/>
        <v>99960.9</v>
      </c>
      <c r="J283" s="143">
        <f t="shared" si="380"/>
        <v>2943.8390199999999</v>
      </c>
      <c r="K283" s="180">
        <f t="shared" si="380"/>
        <v>102904.73901999999</v>
      </c>
      <c r="L283" s="143">
        <f t="shared" si="381"/>
        <v>99960.9</v>
      </c>
      <c r="M283" s="143">
        <f t="shared" si="380"/>
        <v>1357.1159500000001</v>
      </c>
      <c r="N283" s="180">
        <f t="shared" si="380"/>
        <v>101318.01595</v>
      </c>
    </row>
    <row r="284" spans="1:14" ht="31.5" outlineLevel="3" x14ac:dyDescent="0.25">
      <c r="A284" s="198" t="s">
        <v>414</v>
      </c>
      <c r="B284" s="198" t="s">
        <v>444</v>
      </c>
      <c r="C284" s="198" t="s">
        <v>145</v>
      </c>
      <c r="D284" s="198"/>
      <c r="E284" s="254" t="s">
        <v>146</v>
      </c>
      <c r="F284" s="143">
        <f t="shared" ref="F284:N284" si="382">F285</f>
        <v>119863.1</v>
      </c>
      <c r="G284" s="143">
        <f t="shared" si="382"/>
        <v>-8.3299999999999999E-2</v>
      </c>
      <c r="H284" s="180">
        <f t="shared" si="382"/>
        <v>119863.01670000001</v>
      </c>
      <c r="I284" s="143">
        <f t="shared" ref="I284:L284" si="383">I285</f>
        <v>99960.9</v>
      </c>
      <c r="J284" s="143">
        <f t="shared" si="382"/>
        <v>2943.8390199999999</v>
      </c>
      <c r="K284" s="180">
        <f t="shared" si="382"/>
        <v>102904.73901999999</v>
      </c>
      <c r="L284" s="143">
        <f t="shared" si="383"/>
        <v>99960.9</v>
      </c>
      <c r="M284" s="143">
        <f t="shared" si="382"/>
        <v>1357.1159500000001</v>
      </c>
      <c r="N284" s="180">
        <f t="shared" si="382"/>
        <v>101318.01595</v>
      </c>
    </row>
    <row r="285" spans="1:14" ht="15.75" outlineLevel="4" x14ac:dyDescent="0.25">
      <c r="A285" s="198" t="s">
        <v>414</v>
      </c>
      <c r="B285" s="198" t="s">
        <v>444</v>
      </c>
      <c r="C285" s="198" t="s">
        <v>147</v>
      </c>
      <c r="D285" s="198"/>
      <c r="E285" s="254" t="s">
        <v>148</v>
      </c>
      <c r="F285" s="143">
        <f>F286+F290+F293+F298+F300+F296</f>
        <v>119863.1</v>
      </c>
      <c r="G285" s="143">
        <f t="shared" ref="G285:H285" si="384">G286+G290+G293+G298+G300+G296</f>
        <v>-8.3299999999999999E-2</v>
      </c>
      <c r="H285" s="180">
        <f t="shared" si="384"/>
        <v>119863.01670000001</v>
      </c>
      <c r="I285" s="143">
        <f>I286+I290+I293+I298+I300+I296</f>
        <v>99960.9</v>
      </c>
      <c r="J285" s="143">
        <f t="shared" ref="J285" si="385">J286+J290+J293+J298+J300+J296</f>
        <v>2943.8390199999999</v>
      </c>
      <c r="K285" s="180">
        <f t="shared" ref="K285" si="386">K286+K290+K293+K298+K300+K296</f>
        <v>102904.73901999999</v>
      </c>
      <c r="L285" s="143">
        <f>L286+L290+L293+L298+L300+L296</f>
        <v>99960.9</v>
      </c>
      <c r="M285" s="143">
        <f t="shared" ref="M285" si="387">M286+M290+M293+M298+M300+M296</f>
        <v>1357.1159500000001</v>
      </c>
      <c r="N285" s="180">
        <f t="shared" ref="N285" si="388">N286+N290+N293+N298+N300+N296</f>
        <v>101318.01595</v>
      </c>
    </row>
    <row r="286" spans="1:14" ht="31.5" outlineLevel="5" x14ac:dyDescent="0.25">
      <c r="A286" s="198" t="s">
        <v>414</v>
      </c>
      <c r="B286" s="198" t="s">
        <v>444</v>
      </c>
      <c r="C286" s="198" t="s">
        <v>149</v>
      </c>
      <c r="D286" s="198"/>
      <c r="E286" s="254" t="s">
        <v>150</v>
      </c>
      <c r="F286" s="143">
        <f>F289+F287+F288</f>
        <v>8687.1</v>
      </c>
      <c r="G286" s="143">
        <f t="shared" ref="G286:H286" si="389">G289+G287+G288</f>
        <v>0</v>
      </c>
      <c r="H286" s="180">
        <f t="shared" si="389"/>
        <v>8687.1</v>
      </c>
      <c r="I286" s="143">
        <f t="shared" ref="I286:L286" si="390">I289+I287+I288</f>
        <v>8387.1</v>
      </c>
      <c r="J286" s="143">
        <f t="shared" ref="J286" si="391">J289+J287+J288</f>
        <v>0</v>
      </c>
      <c r="K286" s="180">
        <f t="shared" ref="K286" si="392">K289+K287+K288</f>
        <v>8387.1</v>
      </c>
      <c r="L286" s="143">
        <f t="shared" si="390"/>
        <v>8387.1</v>
      </c>
      <c r="M286" s="143">
        <f t="shared" ref="M286" si="393">M289+M287+M288</f>
        <v>0</v>
      </c>
      <c r="N286" s="180">
        <f t="shared" ref="N286" si="394">N289+N287+N288</f>
        <v>8387.1</v>
      </c>
    </row>
    <row r="287" spans="1:14" ht="15.75" outlineLevel="5" x14ac:dyDescent="0.25">
      <c r="A287" s="175" t="s">
        <v>414</v>
      </c>
      <c r="B287" s="175" t="s">
        <v>444</v>
      </c>
      <c r="C287" s="175" t="s">
        <v>149</v>
      </c>
      <c r="D287" s="175" t="s">
        <v>7</v>
      </c>
      <c r="E287" s="256" t="s">
        <v>8</v>
      </c>
      <c r="F287" s="108">
        <v>5300</v>
      </c>
      <c r="G287" s="108"/>
      <c r="H287" s="3">
        <f t="shared" ref="H287:H289" si="395">SUM(F287:G287)</f>
        <v>5300</v>
      </c>
      <c r="I287" s="145">
        <v>5000</v>
      </c>
      <c r="J287" s="108"/>
      <c r="K287" s="3">
        <f t="shared" ref="K287:K289" si="396">SUM(I287:J287)</f>
        <v>5000</v>
      </c>
      <c r="L287" s="145">
        <v>5000</v>
      </c>
      <c r="M287" s="108"/>
      <c r="N287" s="3">
        <f t="shared" ref="N287:N289" si="397">SUM(L287:M287)</f>
        <v>5000</v>
      </c>
    </row>
    <row r="288" spans="1:14" ht="15.75" outlineLevel="5" x14ac:dyDescent="0.25">
      <c r="A288" s="175" t="s">
        <v>414</v>
      </c>
      <c r="B288" s="175" t="s">
        <v>444</v>
      </c>
      <c r="C288" s="175" t="s">
        <v>149</v>
      </c>
      <c r="D288" s="175" t="s">
        <v>51</v>
      </c>
      <c r="E288" s="256" t="s">
        <v>52</v>
      </c>
      <c r="F288" s="108">
        <v>500</v>
      </c>
      <c r="G288" s="108"/>
      <c r="H288" s="3">
        <f t="shared" si="395"/>
        <v>500</v>
      </c>
      <c r="I288" s="145">
        <v>500</v>
      </c>
      <c r="J288" s="108"/>
      <c r="K288" s="3">
        <f t="shared" si="396"/>
        <v>500</v>
      </c>
      <c r="L288" s="145">
        <v>500</v>
      </c>
      <c r="M288" s="108"/>
      <c r="N288" s="3">
        <f t="shared" si="397"/>
        <v>500</v>
      </c>
    </row>
    <row r="289" spans="1:14" ht="15.75" outlineLevel="7" x14ac:dyDescent="0.25">
      <c r="A289" s="175" t="s">
        <v>414</v>
      </c>
      <c r="B289" s="175" t="s">
        <v>444</v>
      </c>
      <c r="C289" s="175" t="s">
        <v>149</v>
      </c>
      <c r="D289" s="175" t="s">
        <v>15</v>
      </c>
      <c r="E289" s="256" t="s">
        <v>16</v>
      </c>
      <c r="F289" s="108">
        <v>2887.1</v>
      </c>
      <c r="G289" s="108"/>
      <c r="H289" s="3">
        <f t="shared" si="395"/>
        <v>2887.1</v>
      </c>
      <c r="I289" s="108">
        <v>2887.1</v>
      </c>
      <c r="J289" s="108"/>
      <c r="K289" s="3">
        <f t="shared" si="396"/>
        <v>2887.1</v>
      </c>
      <c r="L289" s="108">
        <v>2887.1</v>
      </c>
      <c r="M289" s="108"/>
      <c r="N289" s="3">
        <f t="shared" si="397"/>
        <v>2887.1</v>
      </c>
    </row>
    <row r="290" spans="1:14" ht="15.75" outlineLevel="5" x14ac:dyDescent="0.25">
      <c r="A290" s="198" t="s">
        <v>414</v>
      </c>
      <c r="B290" s="198" t="s">
        <v>444</v>
      </c>
      <c r="C290" s="198" t="s">
        <v>151</v>
      </c>
      <c r="D290" s="198"/>
      <c r="E290" s="254" t="s">
        <v>376</v>
      </c>
      <c r="F290" s="143">
        <f t="shared" ref="F290:H290" si="398">F291+F292</f>
        <v>11900</v>
      </c>
      <c r="G290" s="143">
        <f t="shared" si="398"/>
        <v>0</v>
      </c>
      <c r="H290" s="180">
        <f t="shared" si="398"/>
        <v>11900</v>
      </c>
      <c r="I290" s="143">
        <f t="shared" ref="I290:N290" si="399">I291+I292</f>
        <v>11950</v>
      </c>
      <c r="J290" s="143">
        <f t="shared" si="399"/>
        <v>0</v>
      </c>
      <c r="K290" s="180">
        <f t="shared" si="399"/>
        <v>11950</v>
      </c>
      <c r="L290" s="143">
        <f t="shared" si="399"/>
        <v>11950</v>
      </c>
      <c r="M290" s="143">
        <f t="shared" si="399"/>
        <v>0</v>
      </c>
      <c r="N290" s="180">
        <f t="shared" si="399"/>
        <v>11950</v>
      </c>
    </row>
    <row r="291" spans="1:14" ht="15.75" outlineLevel="7" x14ac:dyDescent="0.25">
      <c r="A291" s="175" t="s">
        <v>414</v>
      </c>
      <c r="B291" s="175" t="s">
        <v>444</v>
      </c>
      <c r="C291" s="175" t="s">
        <v>151</v>
      </c>
      <c r="D291" s="175" t="s">
        <v>7</v>
      </c>
      <c r="E291" s="256" t="s">
        <v>8</v>
      </c>
      <c r="F291" s="108">
        <v>1500</v>
      </c>
      <c r="G291" s="108"/>
      <c r="H291" s="3">
        <f t="shared" ref="H291:H292" si="400">SUM(F291:G291)</f>
        <v>1500</v>
      </c>
      <c r="I291" s="145">
        <v>1550</v>
      </c>
      <c r="J291" s="108"/>
      <c r="K291" s="3">
        <f t="shared" ref="K291:K292" si="401">SUM(I291:J291)</f>
        <v>1550</v>
      </c>
      <c r="L291" s="145">
        <v>1550</v>
      </c>
      <c r="M291" s="108"/>
      <c r="N291" s="3">
        <f t="shared" ref="N291:N292" si="402">SUM(L291:M291)</f>
        <v>1550</v>
      </c>
    </row>
    <row r="292" spans="1:14" ht="15.75" outlineLevel="7" x14ac:dyDescent="0.25">
      <c r="A292" s="175" t="s">
        <v>414</v>
      </c>
      <c r="B292" s="175" t="s">
        <v>444</v>
      </c>
      <c r="C292" s="175" t="s">
        <v>151</v>
      </c>
      <c r="D292" s="175" t="s">
        <v>51</v>
      </c>
      <c r="E292" s="256" t="s">
        <v>52</v>
      </c>
      <c r="F292" s="108">
        <v>10400</v>
      </c>
      <c r="G292" s="108"/>
      <c r="H292" s="3">
        <f t="shared" si="400"/>
        <v>10400</v>
      </c>
      <c r="I292" s="145">
        <v>10400</v>
      </c>
      <c r="J292" s="108"/>
      <c r="K292" s="3">
        <f t="shared" si="401"/>
        <v>10400</v>
      </c>
      <c r="L292" s="145">
        <v>10400</v>
      </c>
      <c r="M292" s="108"/>
      <c r="N292" s="3">
        <f t="shared" si="402"/>
        <v>10400</v>
      </c>
    </row>
    <row r="293" spans="1:14" ht="15.75" outlineLevel="5" x14ac:dyDescent="0.25">
      <c r="A293" s="198" t="s">
        <v>414</v>
      </c>
      <c r="B293" s="198" t="s">
        <v>444</v>
      </c>
      <c r="C293" s="198" t="s">
        <v>152</v>
      </c>
      <c r="D293" s="198"/>
      <c r="E293" s="254" t="s">
        <v>380</v>
      </c>
      <c r="F293" s="143">
        <f>F295+F294</f>
        <v>30230</v>
      </c>
      <c r="G293" s="143">
        <f t="shared" ref="G293:H293" si="403">G295+G294</f>
        <v>0</v>
      </c>
      <c r="H293" s="180">
        <f t="shared" si="403"/>
        <v>30230</v>
      </c>
      <c r="I293" s="143">
        <f t="shared" ref="I293:L293" si="404">I295+I294</f>
        <v>10577.8</v>
      </c>
      <c r="J293" s="143">
        <f t="shared" ref="J293" si="405">J295+J294</f>
        <v>0</v>
      </c>
      <c r="K293" s="180">
        <f t="shared" ref="K293" si="406">K295+K294</f>
        <v>10577.8</v>
      </c>
      <c r="L293" s="143">
        <f t="shared" si="404"/>
        <v>10577.8</v>
      </c>
      <c r="M293" s="143">
        <f t="shared" ref="M293" si="407">M295+M294</f>
        <v>0</v>
      </c>
      <c r="N293" s="180">
        <f t="shared" ref="N293" si="408">N295+N294</f>
        <v>10577.8</v>
      </c>
    </row>
    <row r="294" spans="1:14" ht="15.75" outlineLevel="5" x14ac:dyDescent="0.25">
      <c r="A294" s="175" t="s">
        <v>414</v>
      </c>
      <c r="B294" s="175" t="s">
        <v>444</v>
      </c>
      <c r="C294" s="175" t="s">
        <v>152</v>
      </c>
      <c r="D294" s="175" t="s">
        <v>7</v>
      </c>
      <c r="E294" s="256" t="s">
        <v>8</v>
      </c>
      <c r="F294" s="108">
        <v>230</v>
      </c>
      <c r="G294" s="108"/>
      <c r="H294" s="3">
        <f t="shared" ref="H294:H295" si="409">SUM(F294:G294)</f>
        <v>230</v>
      </c>
      <c r="I294" s="108">
        <v>230</v>
      </c>
      <c r="J294" s="108"/>
      <c r="K294" s="3">
        <f t="shared" ref="K294:K295" si="410">SUM(I294:J294)</f>
        <v>230</v>
      </c>
      <c r="L294" s="108">
        <v>230</v>
      </c>
      <c r="M294" s="108"/>
      <c r="N294" s="3">
        <f t="shared" ref="N294:N295" si="411">SUM(L294:M294)</f>
        <v>230</v>
      </c>
    </row>
    <row r="295" spans="1:14" ht="15.75" outlineLevel="7" x14ac:dyDescent="0.25">
      <c r="A295" s="175" t="s">
        <v>414</v>
      </c>
      <c r="B295" s="175" t="s">
        <v>444</v>
      </c>
      <c r="C295" s="175" t="s">
        <v>152</v>
      </c>
      <c r="D295" s="175" t="s">
        <v>92</v>
      </c>
      <c r="E295" s="256" t="s">
        <v>93</v>
      </c>
      <c r="F295" s="108">
        <v>30000</v>
      </c>
      <c r="G295" s="108"/>
      <c r="H295" s="3">
        <f t="shared" si="409"/>
        <v>30000</v>
      </c>
      <c r="I295" s="108">
        <v>10347.799999999999</v>
      </c>
      <c r="J295" s="108"/>
      <c r="K295" s="3">
        <f t="shared" si="410"/>
        <v>10347.799999999999</v>
      </c>
      <c r="L295" s="108">
        <v>10347.799999999999</v>
      </c>
      <c r="M295" s="108"/>
      <c r="N295" s="3">
        <f t="shared" si="411"/>
        <v>10347.799999999999</v>
      </c>
    </row>
    <row r="296" spans="1:14" ht="31.5" outlineLevel="5" x14ac:dyDescent="0.25">
      <c r="A296" s="198" t="s">
        <v>414</v>
      </c>
      <c r="B296" s="198" t="s">
        <v>444</v>
      </c>
      <c r="C296" s="198" t="s">
        <v>621</v>
      </c>
      <c r="D296" s="198"/>
      <c r="E296" s="254" t="s">
        <v>358</v>
      </c>
      <c r="F296" s="143">
        <f t="shared" ref="F296:N296" si="412">F297</f>
        <v>246</v>
      </c>
      <c r="G296" s="143">
        <f t="shared" si="412"/>
        <v>0</v>
      </c>
      <c r="H296" s="180">
        <f t="shared" si="412"/>
        <v>246</v>
      </c>
      <c r="I296" s="143">
        <f t="shared" si="412"/>
        <v>246</v>
      </c>
      <c r="J296" s="143">
        <f t="shared" si="412"/>
        <v>0</v>
      </c>
      <c r="K296" s="180">
        <f t="shared" si="412"/>
        <v>246</v>
      </c>
      <c r="L296" s="143">
        <f t="shared" si="412"/>
        <v>246</v>
      </c>
      <c r="M296" s="143">
        <f t="shared" si="412"/>
        <v>0</v>
      </c>
      <c r="N296" s="180">
        <f t="shared" si="412"/>
        <v>246</v>
      </c>
    </row>
    <row r="297" spans="1:14" ht="15.75" outlineLevel="7" x14ac:dyDescent="0.25">
      <c r="A297" s="175" t="s">
        <v>414</v>
      </c>
      <c r="B297" s="175" t="s">
        <v>444</v>
      </c>
      <c r="C297" s="175" t="s">
        <v>621</v>
      </c>
      <c r="D297" s="175" t="s">
        <v>51</v>
      </c>
      <c r="E297" s="256" t="s">
        <v>52</v>
      </c>
      <c r="F297" s="108">
        <v>246</v>
      </c>
      <c r="G297" s="108"/>
      <c r="H297" s="3">
        <f>SUM(F297:G297)</f>
        <v>246</v>
      </c>
      <c r="I297" s="145">
        <v>246</v>
      </c>
      <c r="J297" s="108"/>
      <c r="K297" s="3">
        <f>SUM(I297:J297)</f>
        <v>246</v>
      </c>
      <c r="L297" s="145">
        <v>246</v>
      </c>
      <c r="M297" s="108"/>
      <c r="N297" s="3">
        <f>SUM(L297:M297)</f>
        <v>246</v>
      </c>
    </row>
    <row r="298" spans="1:14" ht="31.5" outlineLevel="7" x14ac:dyDescent="0.25">
      <c r="A298" s="198" t="s">
        <v>414</v>
      </c>
      <c r="B298" s="198" t="s">
        <v>444</v>
      </c>
      <c r="C298" s="198" t="s">
        <v>557</v>
      </c>
      <c r="D298" s="198"/>
      <c r="E298" s="254" t="s">
        <v>884</v>
      </c>
      <c r="F298" s="143">
        <f>F299</f>
        <v>18800</v>
      </c>
      <c r="G298" s="143">
        <f t="shared" ref="G298:H298" si="413">G299</f>
        <v>-8.3299999999999999E-2</v>
      </c>
      <c r="H298" s="180">
        <f t="shared" si="413"/>
        <v>18799.916700000002</v>
      </c>
      <c r="I298" s="143">
        <f t="shared" ref="I298:L298" si="414">I299</f>
        <v>18800</v>
      </c>
      <c r="J298" s="143">
        <f t="shared" ref="J298" si="415">J299</f>
        <v>2943.8390199999999</v>
      </c>
      <c r="K298" s="180">
        <f t="shared" ref="K298" si="416">K299</f>
        <v>21743.839019999999</v>
      </c>
      <c r="L298" s="143">
        <f t="shared" si="414"/>
        <v>18800</v>
      </c>
      <c r="M298" s="143">
        <f t="shared" ref="M298" si="417">M299</f>
        <v>1357.1159500000001</v>
      </c>
      <c r="N298" s="180">
        <f t="shared" ref="N298" si="418">N299</f>
        <v>20157.115949999999</v>
      </c>
    </row>
    <row r="299" spans="1:14" ht="15.75" outlineLevel="7" x14ac:dyDescent="0.25">
      <c r="A299" s="175" t="s">
        <v>414</v>
      </c>
      <c r="B299" s="175" t="s">
        <v>444</v>
      </c>
      <c r="C299" s="175" t="s">
        <v>557</v>
      </c>
      <c r="D299" s="175" t="s">
        <v>51</v>
      </c>
      <c r="E299" s="256" t="s">
        <v>52</v>
      </c>
      <c r="F299" s="108">
        <v>18800</v>
      </c>
      <c r="G299" s="171">
        <v>-8.3299999999999999E-2</v>
      </c>
      <c r="H299" s="240">
        <f>SUM(F299:G299)</f>
        <v>18799.916700000002</v>
      </c>
      <c r="I299" s="108">
        <v>18800</v>
      </c>
      <c r="J299" s="171">
        <v>2943.8390199999999</v>
      </c>
      <c r="K299" s="240">
        <f>SUM(I299:J299)</f>
        <v>21743.839019999999</v>
      </c>
      <c r="L299" s="108">
        <v>18800</v>
      </c>
      <c r="M299" s="171">
        <v>1357.1159500000001</v>
      </c>
      <c r="N299" s="240">
        <f>SUM(L299:M299)</f>
        <v>20157.115949999999</v>
      </c>
    </row>
    <row r="300" spans="1:14" ht="31.5" outlineLevel="7" x14ac:dyDescent="0.25">
      <c r="A300" s="198" t="s">
        <v>414</v>
      </c>
      <c r="B300" s="198" t="s">
        <v>444</v>
      </c>
      <c r="C300" s="198" t="s">
        <v>557</v>
      </c>
      <c r="D300" s="198"/>
      <c r="E300" s="254" t="s">
        <v>888</v>
      </c>
      <c r="F300" s="143">
        <f>F301</f>
        <v>50000</v>
      </c>
      <c r="G300" s="143">
        <f t="shared" ref="G300:H300" si="419">G301</f>
        <v>0</v>
      </c>
      <c r="H300" s="180">
        <f t="shared" si="419"/>
        <v>50000</v>
      </c>
      <c r="I300" s="143">
        <f t="shared" ref="I300:L300" si="420">I301</f>
        <v>50000</v>
      </c>
      <c r="J300" s="143">
        <f t="shared" ref="J300" si="421">J301</f>
        <v>0</v>
      </c>
      <c r="K300" s="180">
        <f t="shared" ref="K300" si="422">K301</f>
        <v>50000</v>
      </c>
      <c r="L300" s="143">
        <f t="shared" si="420"/>
        <v>50000</v>
      </c>
      <c r="M300" s="143">
        <f t="shared" ref="M300" si="423">M301</f>
        <v>0</v>
      </c>
      <c r="N300" s="180">
        <f t="shared" ref="N300" si="424">N301</f>
        <v>50000</v>
      </c>
    </row>
    <row r="301" spans="1:14" ht="15.75" outlineLevel="7" x14ac:dyDescent="0.25">
      <c r="A301" s="175" t="s">
        <v>414</v>
      </c>
      <c r="B301" s="175" t="s">
        <v>444</v>
      </c>
      <c r="C301" s="175" t="s">
        <v>557</v>
      </c>
      <c r="D301" s="175" t="s">
        <v>51</v>
      </c>
      <c r="E301" s="256" t="s">
        <v>52</v>
      </c>
      <c r="F301" s="108">
        <v>50000</v>
      </c>
      <c r="G301" s="108"/>
      <c r="H301" s="3">
        <f>SUM(F301:G301)</f>
        <v>50000</v>
      </c>
      <c r="I301" s="108">
        <v>50000</v>
      </c>
      <c r="J301" s="108"/>
      <c r="K301" s="3">
        <f>SUM(I301:J301)</f>
        <v>50000</v>
      </c>
      <c r="L301" s="108">
        <v>50000</v>
      </c>
      <c r="M301" s="108"/>
      <c r="N301" s="3">
        <f>SUM(L301:M301)</f>
        <v>50000</v>
      </c>
    </row>
    <row r="302" spans="1:14" ht="15.75" outlineLevel="1" x14ac:dyDescent="0.25">
      <c r="A302" s="198" t="s">
        <v>414</v>
      </c>
      <c r="B302" s="198" t="s">
        <v>446</v>
      </c>
      <c r="C302" s="198"/>
      <c r="D302" s="198"/>
      <c r="E302" s="254" t="s">
        <v>447</v>
      </c>
      <c r="F302" s="143">
        <f t="shared" ref="F302:N303" si="425">F303</f>
        <v>13500</v>
      </c>
      <c r="G302" s="143">
        <f t="shared" si="425"/>
        <v>0</v>
      </c>
      <c r="H302" s="180">
        <f t="shared" si="425"/>
        <v>13500</v>
      </c>
      <c r="I302" s="143">
        <f t="shared" ref="I302:L303" si="426">I303</f>
        <v>13500</v>
      </c>
      <c r="J302" s="143">
        <f t="shared" si="425"/>
        <v>0</v>
      </c>
      <c r="K302" s="180">
        <f t="shared" si="425"/>
        <v>13500</v>
      </c>
      <c r="L302" s="143">
        <f t="shared" si="426"/>
        <v>13500</v>
      </c>
      <c r="M302" s="143">
        <f t="shared" si="425"/>
        <v>0</v>
      </c>
      <c r="N302" s="180">
        <f t="shared" si="425"/>
        <v>13500</v>
      </c>
    </row>
    <row r="303" spans="1:14" ht="15.75" customHeight="1" outlineLevel="2" x14ac:dyDescent="0.25">
      <c r="A303" s="198" t="s">
        <v>414</v>
      </c>
      <c r="B303" s="198" t="s">
        <v>446</v>
      </c>
      <c r="C303" s="198" t="s">
        <v>111</v>
      </c>
      <c r="D303" s="198"/>
      <c r="E303" s="254" t="s">
        <v>112</v>
      </c>
      <c r="F303" s="143">
        <f t="shared" si="425"/>
        <v>13500</v>
      </c>
      <c r="G303" s="143">
        <f t="shared" si="425"/>
        <v>0</v>
      </c>
      <c r="H303" s="180">
        <f t="shared" si="425"/>
        <v>13500</v>
      </c>
      <c r="I303" s="143">
        <f t="shared" si="426"/>
        <v>13500</v>
      </c>
      <c r="J303" s="143">
        <f t="shared" si="425"/>
        <v>0</v>
      </c>
      <c r="K303" s="180">
        <f t="shared" si="425"/>
        <v>13500</v>
      </c>
      <c r="L303" s="143">
        <f t="shared" si="426"/>
        <v>13500</v>
      </c>
      <c r="M303" s="143">
        <f t="shared" si="425"/>
        <v>0</v>
      </c>
      <c r="N303" s="180">
        <f t="shared" si="425"/>
        <v>13500</v>
      </c>
    </row>
    <row r="304" spans="1:14" ht="31.5" outlineLevel="3" x14ac:dyDescent="0.25">
      <c r="A304" s="198" t="s">
        <v>414</v>
      </c>
      <c r="B304" s="198" t="s">
        <v>446</v>
      </c>
      <c r="C304" s="198" t="s">
        <v>153</v>
      </c>
      <c r="D304" s="198"/>
      <c r="E304" s="254" t="s">
        <v>154</v>
      </c>
      <c r="F304" s="143">
        <f>F305+F309</f>
        <v>13500</v>
      </c>
      <c r="G304" s="143">
        <f t="shared" ref="G304:H304" si="427">G305+G309</f>
        <v>0</v>
      </c>
      <c r="H304" s="180">
        <f t="shared" si="427"/>
        <v>13500</v>
      </c>
      <c r="I304" s="143">
        <f t="shared" ref="I304:L304" si="428">I305+I309</f>
        <v>13500</v>
      </c>
      <c r="J304" s="143">
        <f t="shared" ref="J304" si="429">J305+J309</f>
        <v>0</v>
      </c>
      <c r="K304" s="180">
        <f t="shared" ref="K304" si="430">K305+K309</f>
        <v>13500</v>
      </c>
      <c r="L304" s="143">
        <f t="shared" si="428"/>
        <v>13500</v>
      </c>
      <c r="M304" s="143">
        <f t="shared" ref="M304" si="431">M305+M309</f>
        <v>0</v>
      </c>
      <c r="N304" s="180">
        <f t="shared" ref="N304" si="432">N305+N309</f>
        <v>13500</v>
      </c>
    </row>
    <row r="305" spans="1:14" ht="31.5" outlineLevel="4" x14ac:dyDescent="0.25">
      <c r="A305" s="198" t="s">
        <v>414</v>
      </c>
      <c r="B305" s="198" t="s">
        <v>446</v>
      </c>
      <c r="C305" s="198" t="s">
        <v>155</v>
      </c>
      <c r="D305" s="198"/>
      <c r="E305" s="254" t="s">
        <v>156</v>
      </c>
      <c r="F305" s="143">
        <f>F306</f>
        <v>10000</v>
      </c>
      <c r="G305" s="143">
        <f t="shared" ref="G305:H305" si="433">G306</f>
        <v>0</v>
      </c>
      <c r="H305" s="180">
        <f t="shared" si="433"/>
        <v>10000</v>
      </c>
      <c r="I305" s="143">
        <f t="shared" ref="I305:L305" si="434">I306</f>
        <v>10000</v>
      </c>
      <c r="J305" s="143">
        <f t="shared" ref="J305" si="435">J306</f>
        <v>0</v>
      </c>
      <c r="K305" s="180">
        <f t="shared" ref="K305" si="436">K306</f>
        <v>10000</v>
      </c>
      <c r="L305" s="143">
        <f t="shared" si="434"/>
        <v>10000</v>
      </c>
      <c r="M305" s="143">
        <f t="shared" ref="M305" si="437">M306</f>
        <v>0</v>
      </c>
      <c r="N305" s="180">
        <f t="shared" ref="N305" si="438">N306</f>
        <v>10000</v>
      </c>
    </row>
    <row r="306" spans="1:14" ht="47.25" outlineLevel="5" x14ac:dyDescent="0.25">
      <c r="A306" s="198" t="s">
        <v>414</v>
      </c>
      <c r="B306" s="198" t="s">
        <v>446</v>
      </c>
      <c r="C306" s="198" t="s">
        <v>157</v>
      </c>
      <c r="D306" s="198"/>
      <c r="E306" s="254" t="s">
        <v>158</v>
      </c>
      <c r="F306" s="143">
        <f>F308+F307</f>
        <v>10000</v>
      </c>
      <c r="G306" s="143">
        <f t="shared" ref="G306:H306" si="439">G308+G307</f>
        <v>0</v>
      </c>
      <c r="H306" s="180">
        <f t="shared" si="439"/>
        <v>10000</v>
      </c>
      <c r="I306" s="143">
        <f>I308+I307</f>
        <v>10000</v>
      </c>
      <c r="J306" s="143">
        <f t="shared" ref="J306" si="440">J308+J307</f>
        <v>0</v>
      </c>
      <c r="K306" s="180">
        <f t="shared" ref="K306" si="441">K308+K307</f>
        <v>10000</v>
      </c>
      <c r="L306" s="143">
        <f>L308+L307</f>
        <v>10000</v>
      </c>
      <c r="M306" s="143">
        <f t="shared" ref="M306" si="442">M308+M307</f>
        <v>0</v>
      </c>
      <c r="N306" s="180">
        <f t="shared" ref="N306" si="443">N308+N307</f>
        <v>10000</v>
      </c>
    </row>
    <row r="307" spans="1:14" ht="15.75" outlineLevel="5" x14ac:dyDescent="0.25">
      <c r="A307" s="175" t="s">
        <v>414</v>
      </c>
      <c r="B307" s="175" t="s">
        <v>446</v>
      </c>
      <c r="C307" s="175" t="s">
        <v>157</v>
      </c>
      <c r="D307" s="175" t="s">
        <v>7</v>
      </c>
      <c r="E307" s="256" t="s">
        <v>8</v>
      </c>
      <c r="F307" s="108">
        <v>4000</v>
      </c>
      <c r="G307" s="108"/>
      <c r="H307" s="3">
        <f t="shared" ref="H307:H308" si="444">SUM(F307:G307)</f>
        <v>4000</v>
      </c>
      <c r="I307" s="145">
        <v>4000</v>
      </c>
      <c r="J307" s="108"/>
      <c r="K307" s="3">
        <f t="shared" ref="K307:K308" si="445">SUM(I307:J307)</f>
        <v>4000</v>
      </c>
      <c r="L307" s="145">
        <v>4000</v>
      </c>
      <c r="M307" s="108"/>
      <c r="N307" s="3">
        <f t="shared" ref="N307:N308" si="446">SUM(L307:M307)</f>
        <v>4000</v>
      </c>
    </row>
    <row r="308" spans="1:14" ht="15.75" outlineLevel="7" x14ac:dyDescent="0.25">
      <c r="A308" s="175" t="s">
        <v>414</v>
      </c>
      <c r="B308" s="175" t="s">
        <v>446</v>
      </c>
      <c r="C308" s="175" t="s">
        <v>157</v>
      </c>
      <c r="D308" s="175" t="s">
        <v>15</v>
      </c>
      <c r="E308" s="256" t="s">
        <v>16</v>
      </c>
      <c r="F308" s="108">
        <v>6000</v>
      </c>
      <c r="G308" s="108"/>
      <c r="H308" s="3">
        <f t="shared" si="444"/>
        <v>6000</v>
      </c>
      <c r="I308" s="108">
        <v>6000</v>
      </c>
      <c r="J308" s="108"/>
      <c r="K308" s="3">
        <f t="shared" si="445"/>
        <v>6000</v>
      </c>
      <c r="L308" s="108">
        <v>6000</v>
      </c>
      <c r="M308" s="108"/>
      <c r="N308" s="3">
        <f t="shared" si="446"/>
        <v>6000</v>
      </c>
    </row>
    <row r="309" spans="1:14" ht="15.75" outlineLevel="7" x14ac:dyDescent="0.25">
      <c r="A309" s="198" t="s">
        <v>414</v>
      </c>
      <c r="B309" s="198" t="s">
        <v>446</v>
      </c>
      <c r="C309" s="198" t="s">
        <v>369</v>
      </c>
      <c r="D309" s="175"/>
      <c r="E309" s="254" t="s">
        <v>367</v>
      </c>
      <c r="F309" s="143">
        <f>F310</f>
        <v>3500</v>
      </c>
      <c r="G309" s="143">
        <f t="shared" ref="G309:H310" si="447">G310</f>
        <v>0</v>
      </c>
      <c r="H309" s="180">
        <f t="shared" si="447"/>
        <v>3500</v>
      </c>
      <c r="I309" s="143">
        <f t="shared" ref="I309:L310" si="448">I310</f>
        <v>3500</v>
      </c>
      <c r="J309" s="143">
        <f t="shared" ref="J309:J310" si="449">J310</f>
        <v>0</v>
      </c>
      <c r="K309" s="180">
        <f t="shared" ref="K309:K310" si="450">K310</f>
        <v>3500</v>
      </c>
      <c r="L309" s="143">
        <f t="shared" si="448"/>
        <v>3500</v>
      </c>
      <c r="M309" s="143">
        <f t="shared" ref="M309:M310" si="451">M310</f>
        <v>0</v>
      </c>
      <c r="N309" s="180">
        <f t="shared" ref="N309:N310" si="452">N310</f>
        <v>3500</v>
      </c>
    </row>
    <row r="310" spans="1:14" s="140" customFormat="1" ht="15.75" outlineLevel="7" x14ac:dyDescent="0.25">
      <c r="A310" s="198" t="s">
        <v>414</v>
      </c>
      <c r="B310" s="198" t="s">
        <v>446</v>
      </c>
      <c r="C310" s="198" t="s">
        <v>370</v>
      </c>
      <c r="D310" s="198"/>
      <c r="E310" s="254" t="s">
        <v>368</v>
      </c>
      <c r="F310" s="143">
        <f>F311</f>
        <v>3500</v>
      </c>
      <c r="G310" s="143">
        <f t="shared" si="447"/>
        <v>0</v>
      </c>
      <c r="H310" s="180">
        <f t="shared" si="447"/>
        <v>3500</v>
      </c>
      <c r="I310" s="143">
        <f t="shared" si="448"/>
        <v>3500</v>
      </c>
      <c r="J310" s="143">
        <f t="shared" si="449"/>
        <v>0</v>
      </c>
      <c r="K310" s="180">
        <f t="shared" si="450"/>
        <v>3500</v>
      </c>
      <c r="L310" s="143">
        <f t="shared" si="448"/>
        <v>3500</v>
      </c>
      <c r="M310" s="143">
        <f t="shared" si="451"/>
        <v>0</v>
      </c>
      <c r="N310" s="180">
        <f t="shared" si="452"/>
        <v>3500</v>
      </c>
    </row>
    <row r="311" spans="1:14" ht="15.75" outlineLevel="7" x14ac:dyDescent="0.25">
      <c r="A311" s="175" t="s">
        <v>414</v>
      </c>
      <c r="B311" s="175" t="s">
        <v>446</v>
      </c>
      <c r="C311" s="175" t="s">
        <v>370</v>
      </c>
      <c r="D311" s="175" t="s">
        <v>15</v>
      </c>
      <c r="E311" s="256" t="s">
        <v>16</v>
      </c>
      <c r="F311" s="108">
        <v>3500</v>
      </c>
      <c r="G311" s="108"/>
      <c r="H311" s="3">
        <f>SUM(F311:G311)</f>
        <v>3500</v>
      </c>
      <c r="I311" s="108">
        <v>3500</v>
      </c>
      <c r="J311" s="108"/>
      <c r="K311" s="3">
        <f>SUM(I311:J311)</f>
        <v>3500</v>
      </c>
      <c r="L311" s="108">
        <v>3500</v>
      </c>
      <c r="M311" s="108"/>
      <c r="N311" s="3">
        <f>SUM(L311:M311)</f>
        <v>3500</v>
      </c>
    </row>
    <row r="312" spans="1:14" ht="15.75" outlineLevel="7" x14ac:dyDescent="0.25">
      <c r="A312" s="198" t="s">
        <v>414</v>
      </c>
      <c r="B312" s="198" t="s">
        <v>448</v>
      </c>
      <c r="C312" s="198"/>
      <c r="D312" s="198"/>
      <c r="E312" s="254" t="s">
        <v>449</v>
      </c>
      <c r="F312" s="143">
        <f>F313+F318</f>
        <v>193909.6</v>
      </c>
      <c r="G312" s="143">
        <f t="shared" ref="G312:H312" si="453">G313+G318</f>
        <v>156666.81</v>
      </c>
      <c r="H312" s="180">
        <f t="shared" si="453"/>
        <v>350576.41000000003</v>
      </c>
      <c r="I312" s="143">
        <f t="shared" ref="I312:L312" si="454">I313+I318</f>
        <v>86358.5</v>
      </c>
      <c r="J312" s="143">
        <f t="shared" ref="J312" si="455">J313+J318</f>
        <v>0</v>
      </c>
      <c r="K312" s="180">
        <f t="shared" ref="K312" si="456">K313+K318</f>
        <v>86358.5</v>
      </c>
      <c r="L312" s="143">
        <f t="shared" si="454"/>
        <v>89597.3</v>
      </c>
      <c r="M312" s="143">
        <f t="shared" ref="M312" si="457">M313+M318</f>
        <v>0</v>
      </c>
      <c r="N312" s="180">
        <f t="shared" ref="N312" si="458">N313+N318</f>
        <v>89597.3</v>
      </c>
    </row>
    <row r="313" spans="1:14" ht="31.5" outlineLevel="2" x14ac:dyDescent="0.25">
      <c r="A313" s="198" t="s">
        <v>414</v>
      </c>
      <c r="B313" s="198" t="s">
        <v>448</v>
      </c>
      <c r="C313" s="198" t="s">
        <v>36</v>
      </c>
      <c r="D313" s="198"/>
      <c r="E313" s="254" t="s">
        <v>37</v>
      </c>
      <c r="F313" s="143">
        <f t="shared" ref="F313:N316" si="459">F314</f>
        <v>37.700000000000003</v>
      </c>
      <c r="G313" s="143">
        <f t="shared" si="459"/>
        <v>0</v>
      </c>
      <c r="H313" s="180">
        <f t="shared" si="459"/>
        <v>37.700000000000003</v>
      </c>
      <c r="I313" s="143">
        <f t="shared" ref="I313:L316" si="460">I314</f>
        <v>37.700000000000003</v>
      </c>
      <c r="J313" s="143">
        <f t="shared" si="459"/>
        <v>0</v>
      </c>
      <c r="K313" s="180">
        <f t="shared" si="459"/>
        <v>37.700000000000003</v>
      </c>
      <c r="L313" s="143">
        <f t="shared" si="460"/>
        <v>37.700000000000003</v>
      </c>
      <c r="M313" s="143">
        <f t="shared" si="459"/>
        <v>0</v>
      </c>
      <c r="N313" s="180">
        <f t="shared" si="459"/>
        <v>37.700000000000003</v>
      </c>
    </row>
    <row r="314" spans="1:14" ht="15.75" outlineLevel="3" x14ac:dyDescent="0.25">
      <c r="A314" s="198" t="s">
        <v>414</v>
      </c>
      <c r="B314" s="198" t="s">
        <v>448</v>
      </c>
      <c r="C314" s="198" t="s">
        <v>38</v>
      </c>
      <c r="D314" s="198"/>
      <c r="E314" s="254" t="s">
        <v>39</v>
      </c>
      <c r="F314" s="143">
        <f t="shared" si="459"/>
        <v>37.700000000000003</v>
      </c>
      <c r="G314" s="143">
        <f t="shared" si="459"/>
        <v>0</v>
      </c>
      <c r="H314" s="180">
        <f t="shared" si="459"/>
        <v>37.700000000000003</v>
      </c>
      <c r="I314" s="143">
        <f t="shared" si="460"/>
        <v>37.700000000000003</v>
      </c>
      <c r="J314" s="143">
        <f t="shared" si="459"/>
        <v>0</v>
      </c>
      <c r="K314" s="180">
        <f t="shared" si="459"/>
        <v>37.700000000000003</v>
      </c>
      <c r="L314" s="143">
        <f t="shared" si="460"/>
        <v>37.700000000000003</v>
      </c>
      <c r="M314" s="143">
        <f t="shared" si="459"/>
        <v>0</v>
      </c>
      <c r="N314" s="180">
        <f t="shared" si="459"/>
        <v>37.700000000000003</v>
      </c>
    </row>
    <row r="315" spans="1:14" ht="15.75" outlineLevel="4" x14ac:dyDescent="0.25">
      <c r="A315" s="198" t="s">
        <v>414</v>
      </c>
      <c r="B315" s="198" t="s">
        <v>448</v>
      </c>
      <c r="C315" s="198" t="s">
        <v>94</v>
      </c>
      <c r="D315" s="198"/>
      <c r="E315" s="254" t="s">
        <v>95</v>
      </c>
      <c r="F315" s="143">
        <f t="shared" si="459"/>
        <v>37.700000000000003</v>
      </c>
      <c r="G315" s="143">
        <f t="shared" si="459"/>
        <v>0</v>
      </c>
      <c r="H315" s="180">
        <f t="shared" si="459"/>
        <v>37.700000000000003</v>
      </c>
      <c r="I315" s="143">
        <f t="shared" si="460"/>
        <v>37.700000000000003</v>
      </c>
      <c r="J315" s="143">
        <f t="shared" si="459"/>
        <v>0</v>
      </c>
      <c r="K315" s="180">
        <f t="shared" si="459"/>
        <v>37.700000000000003</v>
      </c>
      <c r="L315" s="143">
        <f t="shared" si="460"/>
        <v>37.700000000000003</v>
      </c>
      <c r="M315" s="143">
        <f t="shared" si="459"/>
        <v>0</v>
      </c>
      <c r="N315" s="180">
        <f t="shared" si="459"/>
        <v>37.700000000000003</v>
      </c>
    </row>
    <row r="316" spans="1:14" ht="15.75" outlineLevel="5" x14ac:dyDescent="0.25">
      <c r="A316" s="198" t="s">
        <v>414</v>
      </c>
      <c r="B316" s="198" t="s">
        <v>448</v>
      </c>
      <c r="C316" s="198" t="s">
        <v>160</v>
      </c>
      <c r="D316" s="198"/>
      <c r="E316" s="254" t="s">
        <v>372</v>
      </c>
      <c r="F316" s="143">
        <f t="shared" si="459"/>
        <v>37.700000000000003</v>
      </c>
      <c r="G316" s="143">
        <f t="shared" si="459"/>
        <v>0</v>
      </c>
      <c r="H316" s="180">
        <f t="shared" si="459"/>
        <v>37.700000000000003</v>
      </c>
      <c r="I316" s="143">
        <f t="shared" si="460"/>
        <v>37.700000000000003</v>
      </c>
      <c r="J316" s="143">
        <f t="shared" si="459"/>
        <v>0</v>
      </c>
      <c r="K316" s="180">
        <f t="shared" si="459"/>
        <v>37.700000000000003</v>
      </c>
      <c r="L316" s="143">
        <f t="shared" si="460"/>
        <v>37.700000000000003</v>
      </c>
      <c r="M316" s="143">
        <f t="shared" si="459"/>
        <v>0</v>
      </c>
      <c r="N316" s="180">
        <f t="shared" si="459"/>
        <v>37.700000000000003</v>
      </c>
    </row>
    <row r="317" spans="1:14" ht="15.75" outlineLevel="7" x14ac:dyDescent="0.25">
      <c r="A317" s="175" t="s">
        <v>414</v>
      </c>
      <c r="B317" s="175" t="s">
        <v>448</v>
      </c>
      <c r="C317" s="175" t="s">
        <v>160</v>
      </c>
      <c r="D317" s="175" t="s">
        <v>51</v>
      </c>
      <c r="E317" s="256" t="s">
        <v>52</v>
      </c>
      <c r="F317" s="108">
        <v>37.700000000000003</v>
      </c>
      <c r="G317" s="108"/>
      <c r="H317" s="3">
        <f>SUM(F317:G317)</f>
        <v>37.700000000000003</v>
      </c>
      <c r="I317" s="145">
        <v>37.700000000000003</v>
      </c>
      <c r="J317" s="108"/>
      <c r="K317" s="3">
        <f>SUM(I317:J317)</f>
        <v>37.700000000000003</v>
      </c>
      <c r="L317" s="145">
        <v>37.700000000000003</v>
      </c>
      <c r="M317" s="108"/>
      <c r="N317" s="3">
        <f>SUM(L317:M317)</f>
        <v>37.700000000000003</v>
      </c>
    </row>
    <row r="318" spans="1:14" ht="19.5" customHeight="1" outlineLevel="2" x14ac:dyDescent="0.25">
      <c r="A318" s="198" t="s">
        <v>414</v>
      </c>
      <c r="B318" s="198" t="s">
        <v>448</v>
      </c>
      <c r="C318" s="198" t="s">
        <v>111</v>
      </c>
      <c r="D318" s="198"/>
      <c r="E318" s="254" t="s">
        <v>112</v>
      </c>
      <c r="F318" s="143">
        <f>F319+F360+F364</f>
        <v>193871.9</v>
      </c>
      <c r="G318" s="143">
        <f t="shared" ref="G318:H318" si="461">G319+G360+G364</f>
        <v>156666.81</v>
      </c>
      <c r="H318" s="180">
        <f t="shared" si="461"/>
        <v>350538.71</v>
      </c>
      <c r="I318" s="143">
        <f>I319+I360+I364</f>
        <v>86320.8</v>
      </c>
      <c r="J318" s="143">
        <f t="shared" ref="J318" si="462">J319+J360+J364</f>
        <v>0</v>
      </c>
      <c r="K318" s="180">
        <f t="shared" ref="K318" si="463">K319+K360+K364</f>
        <v>86320.8</v>
      </c>
      <c r="L318" s="143">
        <f>L319+L360+L364</f>
        <v>89559.6</v>
      </c>
      <c r="M318" s="143">
        <f t="shared" ref="M318" si="464">M319+M360+M364</f>
        <v>0</v>
      </c>
      <c r="N318" s="180">
        <f t="shared" ref="N318" si="465">N319+N360+N364</f>
        <v>89559.6</v>
      </c>
    </row>
    <row r="319" spans="1:14" ht="15.75" outlineLevel="3" x14ac:dyDescent="0.25">
      <c r="A319" s="198" t="s">
        <v>414</v>
      </c>
      <c r="B319" s="198" t="s">
        <v>448</v>
      </c>
      <c r="C319" s="198" t="s">
        <v>113</v>
      </c>
      <c r="D319" s="198"/>
      <c r="E319" s="254" t="s">
        <v>434</v>
      </c>
      <c r="F319" s="143">
        <f>F320+F325+F330+F357+F352+F345</f>
        <v>162118.39999999999</v>
      </c>
      <c r="G319" s="143">
        <f t="shared" ref="G319:H319" si="466">G320+G325+G330+G357+G352+G345</f>
        <v>156666.81</v>
      </c>
      <c r="H319" s="180">
        <f t="shared" si="466"/>
        <v>318785.21000000002</v>
      </c>
      <c r="I319" s="143">
        <f>I320+I325+I330+I357+I352+I345</f>
        <v>54567.299999999996</v>
      </c>
      <c r="J319" s="143">
        <f t="shared" ref="J319" si="467">J320+J325+J330+J357+J352+J345</f>
        <v>0</v>
      </c>
      <c r="K319" s="180">
        <f t="shared" ref="K319" si="468">K320+K325+K330+K357+K352+K345</f>
        <v>54567.299999999996</v>
      </c>
      <c r="L319" s="143">
        <f>L320+L325+L330+L357+L352+L345</f>
        <v>57806.099999999991</v>
      </c>
      <c r="M319" s="143">
        <f t="shared" ref="M319" si="469">M320+M325+M330+M357+M352+M345</f>
        <v>0</v>
      </c>
      <c r="N319" s="180">
        <f t="shared" ref="N319" si="470">N320+N325+N330+N357+N352+N345</f>
        <v>57806.099999999991</v>
      </c>
    </row>
    <row r="320" spans="1:14" ht="15.75" outlineLevel="4" x14ac:dyDescent="0.25">
      <c r="A320" s="198" t="s">
        <v>414</v>
      </c>
      <c r="B320" s="198" t="s">
        <v>448</v>
      </c>
      <c r="C320" s="198" t="s">
        <v>114</v>
      </c>
      <c r="D320" s="198"/>
      <c r="E320" s="254" t="s">
        <v>115</v>
      </c>
      <c r="F320" s="143">
        <f>F321+F323</f>
        <v>27621.3</v>
      </c>
      <c r="G320" s="143">
        <f t="shared" ref="G320:H320" si="471">G321+G323</f>
        <v>0</v>
      </c>
      <c r="H320" s="180">
        <f t="shared" si="471"/>
        <v>27621.3</v>
      </c>
      <c r="I320" s="143">
        <f t="shared" ref="I320:L320" si="472">I321+I323</f>
        <v>23673.3</v>
      </c>
      <c r="J320" s="143">
        <f t="shared" ref="J320" si="473">J321+J323</f>
        <v>0</v>
      </c>
      <c r="K320" s="180">
        <f t="shared" ref="K320" si="474">K321+K323</f>
        <v>23673.3</v>
      </c>
      <c r="L320" s="143">
        <f t="shared" si="472"/>
        <v>23673.3</v>
      </c>
      <c r="M320" s="143">
        <f t="shared" ref="M320" si="475">M321+M323</f>
        <v>0</v>
      </c>
      <c r="N320" s="180">
        <f t="shared" ref="N320" si="476">N321+N323</f>
        <v>23673.3</v>
      </c>
    </row>
    <row r="321" spans="1:14" ht="15.75" outlineLevel="5" x14ac:dyDescent="0.25">
      <c r="A321" s="198" t="s">
        <v>414</v>
      </c>
      <c r="B321" s="198" t="s">
        <v>448</v>
      </c>
      <c r="C321" s="198" t="s">
        <v>161</v>
      </c>
      <c r="D321" s="198"/>
      <c r="E321" s="254" t="s">
        <v>162</v>
      </c>
      <c r="F321" s="143">
        <f t="shared" ref="F321:N321" si="477">F322</f>
        <v>3673.3</v>
      </c>
      <c r="G321" s="143">
        <f t="shared" si="477"/>
        <v>0</v>
      </c>
      <c r="H321" s="180">
        <f t="shared" si="477"/>
        <v>3673.3</v>
      </c>
      <c r="I321" s="143">
        <f t="shared" ref="I321:L321" si="478">I322</f>
        <v>3673.3</v>
      </c>
      <c r="J321" s="143">
        <f t="shared" si="477"/>
        <v>0</v>
      </c>
      <c r="K321" s="180">
        <f t="shared" si="477"/>
        <v>3673.3</v>
      </c>
      <c r="L321" s="143">
        <f t="shared" si="478"/>
        <v>3673.3</v>
      </c>
      <c r="M321" s="143">
        <f t="shared" si="477"/>
        <v>0</v>
      </c>
      <c r="N321" s="180">
        <f t="shared" si="477"/>
        <v>3673.3</v>
      </c>
    </row>
    <row r="322" spans="1:14" ht="15.75" outlineLevel="7" x14ac:dyDescent="0.25">
      <c r="A322" s="175" t="s">
        <v>414</v>
      </c>
      <c r="B322" s="175" t="s">
        <v>448</v>
      </c>
      <c r="C322" s="175" t="s">
        <v>161</v>
      </c>
      <c r="D322" s="175" t="s">
        <v>51</v>
      </c>
      <c r="E322" s="256" t="s">
        <v>52</v>
      </c>
      <c r="F322" s="108">
        <v>3673.3</v>
      </c>
      <c r="G322" s="108"/>
      <c r="H322" s="3">
        <f>SUM(F322:G322)</f>
        <v>3673.3</v>
      </c>
      <c r="I322" s="145">
        <v>3673.3</v>
      </c>
      <c r="J322" s="108"/>
      <c r="K322" s="3">
        <f>SUM(I322:J322)</f>
        <v>3673.3</v>
      </c>
      <c r="L322" s="145">
        <v>3673.3</v>
      </c>
      <c r="M322" s="108"/>
      <c r="N322" s="3">
        <f>SUM(L322:M322)</f>
        <v>3673.3</v>
      </c>
    </row>
    <row r="323" spans="1:14" ht="15.75" outlineLevel="5" x14ac:dyDescent="0.25">
      <c r="A323" s="198" t="s">
        <v>414</v>
      </c>
      <c r="B323" s="198" t="s">
        <v>448</v>
      </c>
      <c r="C323" s="198" t="s">
        <v>163</v>
      </c>
      <c r="D323" s="198"/>
      <c r="E323" s="254" t="s">
        <v>164</v>
      </c>
      <c r="F323" s="143">
        <f>F324</f>
        <v>23948</v>
      </c>
      <c r="G323" s="143">
        <f t="shared" ref="G323:H323" si="479">G324</f>
        <v>0</v>
      </c>
      <c r="H323" s="180">
        <f t="shared" si="479"/>
        <v>23948</v>
      </c>
      <c r="I323" s="143">
        <f>I324</f>
        <v>20000</v>
      </c>
      <c r="J323" s="143">
        <f t="shared" ref="J323" si="480">J324</f>
        <v>0</v>
      </c>
      <c r="K323" s="180">
        <f t="shared" ref="K323" si="481">K324</f>
        <v>20000</v>
      </c>
      <c r="L323" s="143">
        <f>L324</f>
        <v>20000</v>
      </c>
      <c r="M323" s="143">
        <f t="shared" ref="M323" si="482">M324</f>
        <v>0</v>
      </c>
      <c r="N323" s="180">
        <f t="shared" ref="N323" si="483">N324</f>
        <v>20000</v>
      </c>
    </row>
    <row r="324" spans="1:14" ht="15.75" outlineLevel="7" x14ac:dyDescent="0.25">
      <c r="A324" s="175" t="s">
        <v>414</v>
      </c>
      <c r="B324" s="175" t="s">
        <v>448</v>
      </c>
      <c r="C324" s="175" t="s">
        <v>163</v>
      </c>
      <c r="D324" s="175" t="s">
        <v>51</v>
      </c>
      <c r="E324" s="256" t="s">
        <v>52</v>
      </c>
      <c r="F324" s="108">
        <v>23948</v>
      </c>
      <c r="G324" s="108"/>
      <c r="H324" s="3">
        <f>SUM(F324:G324)</f>
        <v>23948</v>
      </c>
      <c r="I324" s="145">
        <v>20000</v>
      </c>
      <c r="J324" s="108"/>
      <c r="K324" s="3">
        <f>SUM(I324:J324)</f>
        <v>20000</v>
      </c>
      <c r="L324" s="145">
        <v>20000</v>
      </c>
      <c r="M324" s="108"/>
      <c r="N324" s="3">
        <f>SUM(L324:M324)</f>
        <v>20000</v>
      </c>
    </row>
    <row r="325" spans="1:14" ht="31.5" outlineLevel="4" x14ac:dyDescent="0.25">
      <c r="A325" s="198" t="s">
        <v>414</v>
      </c>
      <c r="B325" s="198" t="s">
        <v>448</v>
      </c>
      <c r="C325" s="198" t="s">
        <v>143</v>
      </c>
      <c r="D325" s="198"/>
      <c r="E325" s="254" t="s">
        <v>144</v>
      </c>
      <c r="F325" s="143">
        <f t="shared" ref="F325:H325" si="484">F326+F328</f>
        <v>1671.3</v>
      </c>
      <c r="G325" s="143">
        <f t="shared" si="484"/>
        <v>0</v>
      </c>
      <c r="H325" s="180">
        <f t="shared" si="484"/>
        <v>1671.3</v>
      </c>
      <c r="I325" s="143">
        <f t="shared" ref="I325:N325" si="485">I326+I328</f>
        <v>1671.3</v>
      </c>
      <c r="J325" s="143">
        <f t="shared" si="485"/>
        <v>0</v>
      </c>
      <c r="K325" s="180">
        <f t="shared" si="485"/>
        <v>1671.3</v>
      </c>
      <c r="L325" s="143">
        <f t="shared" si="485"/>
        <v>1671.3</v>
      </c>
      <c r="M325" s="143">
        <f t="shared" si="485"/>
        <v>0</v>
      </c>
      <c r="N325" s="180">
        <f t="shared" si="485"/>
        <v>1671.3</v>
      </c>
    </row>
    <row r="326" spans="1:14" ht="15.75" outlineLevel="5" x14ac:dyDescent="0.25">
      <c r="A326" s="198" t="s">
        <v>414</v>
      </c>
      <c r="B326" s="198" t="s">
        <v>448</v>
      </c>
      <c r="C326" s="198" t="s">
        <v>165</v>
      </c>
      <c r="D326" s="198"/>
      <c r="E326" s="254" t="s">
        <v>166</v>
      </c>
      <c r="F326" s="143">
        <f t="shared" ref="F326:N326" si="486">F327</f>
        <v>1559.3</v>
      </c>
      <c r="G326" s="143">
        <f t="shared" si="486"/>
        <v>0</v>
      </c>
      <c r="H326" s="180">
        <f t="shared" si="486"/>
        <v>1559.3</v>
      </c>
      <c r="I326" s="143">
        <f t="shared" ref="I326:L326" si="487">I327</f>
        <v>1559.3</v>
      </c>
      <c r="J326" s="143">
        <f t="shared" si="486"/>
        <v>0</v>
      </c>
      <c r="K326" s="180">
        <f t="shared" si="486"/>
        <v>1559.3</v>
      </c>
      <c r="L326" s="143">
        <f t="shared" si="487"/>
        <v>1559.3</v>
      </c>
      <c r="M326" s="143">
        <f t="shared" si="486"/>
        <v>0</v>
      </c>
      <c r="N326" s="180">
        <f t="shared" si="486"/>
        <v>1559.3</v>
      </c>
    </row>
    <row r="327" spans="1:14" ht="15.75" outlineLevel="7" x14ac:dyDescent="0.25">
      <c r="A327" s="175" t="s">
        <v>414</v>
      </c>
      <c r="B327" s="175" t="s">
        <v>448</v>
      </c>
      <c r="C327" s="175" t="s">
        <v>165</v>
      </c>
      <c r="D327" s="175" t="s">
        <v>51</v>
      </c>
      <c r="E327" s="256" t="s">
        <v>52</v>
      </c>
      <c r="F327" s="108">
        <v>1559.3</v>
      </c>
      <c r="G327" s="108"/>
      <c r="H327" s="3">
        <f>SUM(F327:G327)</f>
        <v>1559.3</v>
      </c>
      <c r="I327" s="145">
        <v>1559.3</v>
      </c>
      <c r="J327" s="108"/>
      <c r="K327" s="3">
        <f>SUM(I327:J327)</f>
        <v>1559.3</v>
      </c>
      <c r="L327" s="145">
        <v>1559.3</v>
      </c>
      <c r="M327" s="108"/>
      <c r="N327" s="3">
        <f>SUM(L327:M327)</f>
        <v>1559.3</v>
      </c>
    </row>
    <row r="328" spans="1:14" ht="31.5" outlineLevel="5" x14ac:dyDescent="0.25">
      <c r="A328" s="198" t="s">
        <v>414</v>
      </c>
      <c r="B328" s="198" t="s">
        <v>448</v>
      </c>
      <c r="C328" s="198" t="s">
        <v>167</v>
      </c>
      <c r="D328" s="198"/>
      <c r="E328" s="254" t="s">
        <v>168</v>
      </c>
      <c r="F328" s="143">
        <f t="shared" ref="F328:N328" si="488">F329</f>
        <v>112</v>
      </c>
      <c r="G328" s="143">
        <f t="shared" si="488"/>
        <v>0</v>
      </c>
      <c r="H328" s="180">
        <f t="shared" si="488"/>
        <v>112</v>
      </c>
      <c r="I328" s="143">
        <f t="shared" ref="I328:L328" si="489">I329</f>
        <v>112</v>
      </c>
      <c r="J328" s="143">
        <f t="shared" si="488"/>
        <v>0</v>
      </c>
      <c r="K328" s="180">
        <f t="shared" si="488"/>
        <v>112</v>
      </c>
      <c r="L328" s="143">
        <f t="shared" si="489"/>
        <v>112</v>
      </c>
      <c r="M328" s="143">
        <f t="shared" si="488"/>
        <v>0</v>
      </c>
      <c r="N328" s="180">
        <f t="shared" si="488"/>
        <v>112</v>
      </c>
    </row>
    <row r="329" spans="1:14" ht="15.75" outlineLevel="7" x14ac:dyDescent="0.25">
      <c r="A329" s="175" t="s">
        <v>414</v>
      </c>
      <c r="B329" s="175" t="s">
        <v>448</v>
      </c>
      <c r="C329" s="175" t="s">
        <v>167</v>
      </c>
      <c r="D329" s="175" t="s">
        <v>51</v>
      </c>
      <c r="E329" s="256" t="s">
        <v>52</v>
      </c>
      <c r="F329" s="108">
        <v>112</v>
      </c>
      <c r="G329" s="108"/>
      <c r="H329" s="3">
        <f>SUM(F329:G329)</f>
        <v>112</v>
      </c>
      <c r="I329" s="145">
        <v>112</v>
      </c>
      <c r="J329" s="108"/>
      <c r="K329" s="3">
        <f>SUM(I329:J329)</f>
        <v>112</v>
      </c>
      <c r="L329" s="145">
        <v>112</v>
      </c>
      <c r="M329" s="108"/>
      <c r="N329" s="3">
        <f>SUM(L329:M329)</f>
        <v>112</v>
      </c>
    </row>
    <row r="330" spans="1:14" ht="35.25" customHeight="1" outlineLevel="4" x14ac:dyDescent="0.25">
      <c r="A330" s="198" t="s">
        <v>414</v>
      </c>
      <c r="B330" s="198" t="s">
        <v>448</v>
      </c>
      <c r="C330" s="198" t="s">
        <v>169</v>
      </c>
      <c r="D330" s="198"/>
      <c r="E330" s="254" t="s">
        <v>170</v>
      </c>
      <c r="F330" s="143">
        <f>F333+F331+F337+F335+F339+F341+F343</f>
        <v>26235.699999999997</v>
      </c>
      <c r="G330" s="143">
        <f t="shared" ref="G330:N330" si="490">G333+G331+G337+G335+G339+G341+G343</f>
        <v>156666.81</v>
      </c>
      <c r="H330" s="180">
        <f t="shared" si="490"/>
        <v>182902.51</v>
      </c>
      <c r="I330" s="143">
        <f t="shared" si="490"/>
        <v>12348.3</v>
      </c>
      <c r="J330" s="143">
        <f t="shared" si="490"/>
        <v>0</v>
      </c>
      <c r="K330" s="180">
        <f t="shared" si="490"/>
        <v>12348.3</v>
      </c>
      <c r="L330" s="143">
        <f t="shared" si="490"/>
        <v>12348.3</v>
      </c>
      <c r="M330" s="143">
        <f t="shared" si="490"/>
        <v>0</v>
      </c>
      <c r="N330" s="180">
        <f t="shared" si="490"/>
        <v>12348.3</v>
      </c>
    </row>
    <row r="331" spans="1:14" ht="31.5" outlineLevel="4" x14ac:dyDescent="0.25">
      <c r="A331" s="198" t="s">
        <v>414</v>
      </c>
      <c r="B331" s="198" t="s">
        <v>448</v>
      </c>
      <c r="C331" s="278" t="s">
        <v>542</v>
      </c>
      <c r="D331" s="278"/>
      <c r="E331" s="261" t="s">
        <v>543</v>
      </c>
      <c r="F331" s="143">
        <f t="shared" ref="F331:M331" si="491">F332</f>
        <v>1000</v>
      </c>
      <c r="G331" s="143">
        <f t="shared" si="491"/>
        <v>0</v>
      </c>
      <c r="H331" s="180">
        <f t="shared" si="491"/>
        <v>1000</v>
      </c>
      <c r="I331" s="143"/>
      <c r="J331" s="143">
        <f t="shared" si="491"/>
        <v>0</v>
      </c>
      <c r="K331" s="180"/>
      <c r="L331" s="143"/>
      <c r="M331" s="143">
        <f t="shared" si="491"/>
        <v>0</v>
      </c>
      <c r="N331" s="180"/>
    </row>
    <row r="332" spans="1:14" ht="15.75" outlineLevel="4" x14ac:dyDescent="0.25">
      <c r="A332" s="175" t="s">
        <v>414</v>
      </c>
      <c r="B332" s="175" t="s">
        <v>448</v>
      </c>
      <c r="C332" s="279" t="s">
        <v>542</v>
      </c>
      <c r="D332" s="279" t="s">
        <v>51</v>
      </c>
      <c r="E332" s="262" t="s">
        <v>52</v>
      </c>
      <c r="F332" s="108">
        <v>1000</v>
      </c>
      <c r="G332" s="108"/>
      <c r="H332" s="3">
        <f>SUM(F332:G332)</f>
        <v>1000</v>
      </c>
      <c r="I332" s="108"/>
      <c r="J332" s="108"/>
      <c r="K332" s="3"/>
      <c r="L332" s="108"/>
      <c r="M332" s="108"/>
      <c r="N332" s="3"/>
    </row>
    <row r="333" spans="1:14" ht="31.5" outlineLevel="5" x14ac:dyDescent="0.25">
      <c r="A333" s="198" t="s">
        <v>414</v>
      </c>
      <c r="B333" s="198" t="s">
        <v>448</v>
      </c>
      <c r="C333" s="198" t="s">
        <v>171</v>
      </c>
      <c r="D333" s="198"/>
      <c r="E333" s="254" t="s">
        <v>889</v>
      </c>
      <c r="F333" s="143">
        <f t="shared" ref="F333:N335" si="492">F334</f>
        <v>1234.8</v>
      </c>
      <c r="G333" s="143">
        <f t="shared" si="492"/>
        <v>0</v>
      </c>
      <c r="H333" s="180">
        <f t="shared" si="492"/>
        <v>1234.8</v>
      </c>
      <c r="I333" s="143">
        <f t="shared" ref="I333:L335" si="493">I334</f>
        <v>1234.8</v>
      </c>
      <c r="J333" s="143">
        <f t="shared" si="492"/>
        <v>0</v>
      </c>
      <c r="K333" s="180">
        <f t="shared" si="492"/>
        <v>1234.8</v>
      </c>
      <c r="L333" s="143">
        <f t="shared" si="493"/>
        <v>1234.8</v>
      </c>
      <c r="M333" s="143">
        <f t="shared" si="492"/>
        <v>0</v>
      </c>
      <c r="N333" s="180">
        <f t="shared" si="492"/>
        <v>1234.8</v>
      </c>
    </row>
    <row r="334" spans="1:14" ht="15.75" outlineLevel="7" x14ac:dyDescent="0.25">
      <c r="A334" s="175" t="s">
        <v>414</v>
      </c>
      <c r="B334" s="175" t="s">
        <v>448</v>
      </c>
      <c r="C334" s="175" t="s">
        <v>171</v>
      </c>
      <c r="D334" s="175" t="s">
        <v>51</v>
      </c>
      <c r="E334" s="256" t="s">
        <v>52</v>
      </c>
      <c r="F334" s="108">
        <f>1272.1-37.3</f>
        <v>1234.8</v>
      </c>
      <c r="G334" s="108"/>
      <c r="H334" s="3">
        <f>SUM(F334:G334)</f>
        <v>1234.8</v>
      </c>
      <c r="I334" s="108">
        <f t="shared" ref="I334:L334" si="494">1272.1-37.3</f>
        <v>1234.8</v>
      </c>
      <c r="J334" s="108"/>
      <c r="K334" s="3">
        <f>SUM(I334:J334)</f>
        <v>1234.8</v>
      </c>
      <c r="L334" s="108">
        <f t="shared" si="494"/>
        <v>1234.8</v>
      </c>
      <c r="M334" s="108"/>
      <c r="N334" s="3">
        <f>SUM(L334:M334)</f>
        <v>1234.8</v>
      </c>
    </row>
    <row r="335" spans="1:14" ht="31.5" outlineLevel="5" x14ac:dyDescent="0.25">
      <c r="A335" s="198" t="s">
        <v>414</v>
      </c>
      <c r="B335" s="198" t="s">
        <v>448</v>
      </c>
      <c r="C335" s="198" t="s">
        <v>171</v>
      </c>
      <c r="D335" s="198"/>
      <c r="E335" s="254" t="s">
        <v>650</v>
      </c>
      <c r="F335" s="143">
        <f t="shared" si="492"/>
        <v>11113.5</v>
      </c>
      <c r="G335" s="143">
        <f t="shared" si="492"/>
        <v>0</v>
      </c>
      <c r="H335" s="180">
        <f t="shared" si="492"/>
        <v>11113.5</v>
      </c>
      <c r="I335" s="143">
        <f t="shared" si="493"/>
        <v>11113.5</v>
      </c>
      <c r="J335" s="143">
        <f t="shared" si="492"/>
        <v>0</v>
      </c>
      <c r="K335" s="180">
        <f t="shared" si="492"/>
        <v>11113.5</v>
      </c>
      <c r="L335" s="143">
        <f t="shared" si="493"/>
        <v>11113.5</v>
      </c>
      <c r="M335" s="143">
        <f t="shared" si="492"/>
        <v>0</v>
      </c>
      <c r="N335" s="180">
        <f t="shared" si="492"/>
        <v>11113.5</v>
      </c>
    </row>
    <row r="336" spans="1:14" ht="15.75" outlineLevel="7" x14ac:dyDescent="0.25">
      <c r="A336" s="175" t="s">
        <v>414</v>
      </c>
      <c r="B336" s="175" t="s">
        <v>448</v>
      </c>
      <c r="C336" s="175" t="s">
        <v>171</v>
      </c>
      <c r="D336" s="175" t="s">
        <v>51</v>
      </c>
      <c r="E336" s="256" t="s">
        <v>52</v>
      </c>
      <c r="F336" s="108">
        <v>11113.5</v>
      </c>
      <c r="G336" s="108"/>
      <c r="H336" s="3">
        <f>SUM(F336:G336)</f>
        <v>11113.5</v>
      </c>
      <c r="I336" s="145">
        <v>11113.5</v>
      </c>
      <c r="J336" s="108"/>
      <c r="K336" s="3">
        <f>SUM(I336:J336)</f>
        <v>11113.5</v>
      </c>
      <c r="L336" s="145">
        <v>11113.5</v>
      </c>
      <c r="M336" s="108"/>
      <c r="N336" s="3">
        <f>SUM(L336:M336)</f>
        <v>11113.5</v>
      </c>
    </row>
    <row r="337" spans="1:14" s="140" customFormat="1" ht="47.25" outlineLevel="7" x14ac:dyDescent="0.25">
      <c r="A337" s="198" t="s">
        <v>414</v>
      </c>
      <c r="B337" s="198" t="s">
        <v>448</v>
      </c>
      <c r="C337" s="198" t="s">
        <v>558</v>
      </c>
      <c r="D337" s="198"/>
      <c r="E337" s="254" t="s">
        <v>651</v>
      </c>
      <c r="F337" s="143">
        <f>F338</f>
        <v>3864</v>
      </c>
      <c r="G337" s="143">
        <f t="shared" ref="G337:H337" si="495">G338</f>
        <v>0</v>
      </c>
      <c r="H337" s="180">
        <f t="shared" si="495"/>
        <v>3864</v>
      </c>
      <c r="I337" s="143"/>
      <c r="J337" s="143">
        <f t="shared" ref="J337" si="496">J338</f>
        <v>0</v>
      </c>
      <c r="K337" s="180"/>
      <c r="L337" s="143"/>
      <c r="M337" s="143">
        <f t="shared" ref="M337" si="497">M338</f>
        <v>0</v>
      </c>
      <c r="N337" s="180"/>
    </row>
    <row r="338" spans="1:14" ht="15.75" outlineLevel="7" x14ac:dyDescent="0.25">
      <c r="A338" s="175" t="s">
        <v>414</v>
      </c>
      <c r="B338" s="175" t="s">
        <v>448</v>
      </c>
      <c r="C338" s="175" t="s">
        <v>558</v>
      </c>
      <c r="D338" s="175" t="s">
        <v>51</v>
      </c>
      <c r="E338" s="256" t="s">
        <v>52</v>
      </c>
      <c r="F338" s="108">
        <v>3864</v>
      </c>
      <c r="G338" s="108"/>
      <c r="H338" s="3">
        <f>SUM(F338:G338)</f>
        <v>3864</v>
      </c>
      <c r="I338" s="145"/>
      <c r="J338" s="108"/>
      <c r="K338" s="3"/>
      <c r="L338" s="145"/>
      <c r="M338" s="108"/>
      <c r="N338" s="3"/>
    </row>
    <row r="339" spans="1:14" s="140" customFormat="1" ht="47.25" outlineLevel="7" x14ac:dyDescent="0.25">
      <c r="A339" s="198" t="s">
        <v>414</v>
      </c>
      <c r="B339" s="198" t="s">
        <v>448</v>
      </c>
      <c r="C339" s="198" t="s">
        <v>558</v>
      </c>
      <c r="D339" s="198"/>
      <c r="E339" s="254" t="s">
        <v>652</v>
      </c>
      <c r="F339" s="143">
        <f>F340</f>
        <v>9023.4</v>
      </c>
      <c r="G339" s="143">
        <f t="shared" ref="G339:H339" si="498">G340</f>
        <v>0</v>
      </c>
      <c r="H339" s="180">
        <f t="shared" si="498"/>
        <v>9023.4</v>
      </c>
      <c r="I339" s="143"/>
      <c r="J339" s="143">
        <f t="shared" ref="J339" si="499">J340</f>
        <v>0</v>
      </c>
      <c r="K339" s="180"/>
      <c r="L339" s="143"/>
      <c r="M339" s="143">
        <f t="shared" ref="M339" si="500">M340</f>
        <v>0</v>
      </c>
      <c r="N339" s="180"/>
    </row>
    <row r="340" spans="1:14" ht="15.75" outlineLevel="7" x14ac:dyDescent="0.25">
      <c r="A340" s="175" t="s">
        <v>414</v>
      </c>
      <c r="B340" s="175" t="s">
        <v>448</v>
      </c>
      <c r="C340" s="175" t="s">
        <v>558</v>
      </c>
      <c r="D340" s="175" t="s">
        <v>51</v>
      </c>
      <c r="E340" s="256" t="s">
        <v>52</v>
      </c>
      <c r="F340" s="108">
        <v>9023.4</v>
      </c>
      <c r="G340" s="108"/>
      <c r="H340" s="3">
        <f>SUM(F340:G340)</f>
        <v>9023.4</v>
      </c>
      <c r="I340" s="145"/>
      <c r="J340" s="108"/>
      <c r="K340" s="3"/>
      <c r="L340" s="145"/>
      <c r="M340" s="108"/>
      <c r="N340" s="3"/>
    </row>
    <row r="341" spans="1:14" ht="31.5" outlineLevel="7" x14ac:dyDescent="0.25">
      <c r="A341" s="198" t="s">
        <v>414</v>
      </c>
      <c r="B341" s="198" t="s">
        <v>448</v>
      </c>
      <c r="C341" s="198" t="s">
        <v>869</v>
      </c>
      <c r="D341" s="198"/>
      <c r="E341" s="254" t="s">
        <v>884</v>
      </c>
      <c r="F341" s="108"/>
      <c r="G341" s="143">
        <f t="shared" ref="G341:M341" si="501">G342</f>
        <v>39169.202499999999</v>
      </c>
      <c r="H341" s="180">
        <f t="shared" si="501"/>
        <v>39169.202499999999</v>
      </c>
      <c r="I341" s="143">
        <f t="shared" si="501"/>
        <v>0</v>
      </c>
      <c r="J341" s="143">
        <f t="shared" si="501"/>
        <v>0</v>
      </c>
      <c r="K341" s="180"/>
      <c r="L341" s="143">
        <f t="shared" si="501"/>
        <v>0</v>
      </c>
      <c r="M341" s="143">
        <f t="shared" si="501"/>
        <v>0</v>
      </c>
      <c r="N341" s="180"/>
    </row>
    <row r="342" spans="1:14" ht="15.75" outlineLevel="7" x14ac:dyDescent="0.25">
      <c r="A342" s="175" t="s">
        <v>414</v>
      </c>
      <c r="B342" s="175" t="s">
        <v>448</v>
      </c>
      <c r="C342" s="175" t="s">
        <v>869</v>
      </c>
      <c r="D342" s="175" t="s">
        <v>51</v>
      </c>
      <c r="E342" s="256" t="s">
        <v>52</v>
      </c>
      <c r="F342" s="108"/>
      <c r="G342" s="171">
        <f>21409.2025+7500+3250+7010</f>
        <v>39169.202499999999</v>
      </c>
      <c r="H342" s="240">
        <f>SUM(F342:G342)</f>
        <v>39169.202499999999</v>
      </c>
      <c r="I342" s="145"/>
      <c r="J342" s="172"/>
      <c r="K342" s="3"/>
      <c r="L342" s="199"/>
      <c r="M342" s="3"/>
      <c r="N342" s="3"/>
    </row>
    <row r="343" spans="1:14" ht="31.5" outlineLevel="7" x14ac:dyDescent="0.25">
      <c r="A343" s="198" t="s">
        <v>414</v>
      </c>
      <c r="B343" s="198" t="s">
        <v>448</v>
      </c>
      <c r="C343" s="198" t="s">
        <v>869</v>
      </c>
      <c r="D343" s="198"/>
      <c r="E343" s="254" t="s">
        <v>888</v>
      </c>
      <c r="F343" s="108"/>
      <c r="G343" s="143">
        <f t="shared" ref="G343:M343" si="502">G344</f>
        <v>117497.6075</v>
      </c>
      <c r="H343" s="180">
        <f t="shared" si="502"/>
        <v>117497.6075</v>
      </c>
      <c r="I343" s="143">
        <f t="shared" si="502"/>
        <v>0</v>
      </c>
      <c r="J343" s="143">
        <f t="shared" si="502"/>
        <v>0</v>
      </c>
      <c r="K343" s="180"/>
      <c r="L343" s="180">
        <f t="shared" si="502"/>
        <v>0</v>
      </c>
      <c r="M343" s="180">
        <f t="shared" si="502"/>
        <v>0</v>
      </c>
      <c r="N343" s="180"/>
    </row>
    <row r="344" spans="1:14" ht="15.75" outlineLevel="7" x14ac:dyDescent="0.25">
      <c r="A344" s="175" t="s">
        <v>414</v>
      </c>
      <c r="B344" s="175" t="s">
        <v>448</v>
      </c>
      <c r="C344" s="175" t="s">
        <v>869</v>
      </c>
      <c r="D344" s="175" t="s">
        <v>51</v>
      </c>
      <c r="E344" s="256" t="s">
        <v>52</v>
      </c>
      <c r="F344" s="108"/>
      <c r="G344" s="171">
        <f>64227.6075+22500+9750+21020</f>
        <v>117497.6075</v>
      </c>
      <c r="H344" s="240">
        <f>SUM(F344:G344)</f>
        <v>117497.6075</v>
      </c>
      <c r="I344" s="145"/>
      <c r="J344" s="172"/>
      <c r="K344" s="3"/>
      <c r="L344" s="199"/>
      <c r="M344" s="3"/>
      <c r="N344" s="3"/>
    </row>
    <row r="345" spans="1:14" ht="15.75" outlineLevel="7" x14ac:dyDescent="0.2">
      <c r="A345" s="198" t="s">
        <v>414</v>
      </c>
      <c r="B345" s="198" t="s">
        <v>448</v>
      </c>
      <c r="C345" s="198" t="s">
        <v>174</v>
      </c>
      <c r="D345" s="198"/>
      <c r="E345" s="263" t="s">
        <v>377</v>
      </c>
      <c r="F345" s="143">
        <f>F346+F350+F348</f>
        <v>98623.8</v>
      </c>
      <c r="G345" s="143">
        <f t="shared" ref="G345:H345" si="503">G346+G350+G348</f>
        <v>0</v>
      </c>
      <c r="H345" s="180">
        <f t="shared" si="503"/>
        <v>98623.8</v>
      </c>
      <c r="I345" s="143"/>
      <c r="J345" s="143">
        <f t="shared" ref="J345" si="504">J346+J350+J348</f>
        <v>0</v>
      </c>
      <c r="K345" s="180"/>
      <c r="L345" s="143"/>
      <c r="M345" s="143">
        <f t="shared" ref="M345" si="505">M346+M350+M348</f>
        <v>0</v>
      </c>
      <c r="N345" s="180"/>
    </row>
    <row r="346" spans="1:14" ht="33.75" customHeight="1" outlineLevel="7" x14ac:dyDescent="0.25">
      <c r="A346" s="198" t="s">
        <v>414</v>
      </c>
      <c r="B346" s="198" t="s">
        <v>448</v>
      </c>
      <c r="C346" s="198" t="s">
        <v>559</v>
      </c>
      <c r="D346" s="198"/>
      <c r="E346" s="254" t="s">
        <v>594</v>
      </c>
      <c r="F346" s="143">
        <f>F347</f>
        <v>966.6</v>
      </c>
      <c r="G346" s="143">
        <f t="shared" ref="G346:H346" si="506">G347</f>
        <v>0</v>
      </c>
      <c r="H346" s="180">
        <f t="shared" si="506"/>
        <v>966.6</v>
      </c>
      <c r="I346" s="143"/>
      <c r="J346" s="143">
        <f t="shared" ref="J346" si="507">J347</f>
        <v>0</v>
      </c>
      <c r="K346" s="180"/>
      <c r="L346" s="143"/>
      <c r="M346" s="143">
        <f t="shared" ref="M346" si="508">M347</f>
        <v>0</v>
      </c>
      <c r="N346" s="180"/>
    </row>
    <row r="347" spans="1:14" ht="15.75" outlineLevel="7" x14ac:dyDescent="0.25">
      <c r="A347" s="175" t="s">
        <v>414</v>
      </c>
      <c r="B347" s="175" t="s">
        <v>448</v>
      </c>
      <c r="C347" s="175" t="s">
        <v>559</v>
      </c>
      <c r="D347" s="175" t="s">
        <v>51</v>
      </c>
      <c r="E347" s="256" t="s">
        <v>52</v>
      </c>
      <c r="F347" s="108">
        <v>966.6</v>
      </c>
      <c r="G347" s="108"/>
      <c r="H347" s="3">
        <f>SUM(F347:G347)</f>
        <v>966.6</v>
      </c>
      <c r="I347" s="145"/>
      <c r="J347" s="108"/>
      <c r="K347" s="3"/>
      <c r="L347" s="145"/>
      <c r="M347" s="108"/>
      <c r="N347" s="3"/>
    </row>
    <row r="348" spans="1:14" ht="33.75" customHeight="1" outlineLevel="7" x14ac:dyDescent="0.25">
      <c r="A348" s="198" t="s">
        <v>414</v>
      </c>
      <c r="B348" s="198" t="s">
        <v>448</v>
      </c>
      <c r="C348" s="198" t="s">
        <v>559</v>
      </c>
      <c r="D348" s="198"/>
      <c r="E348" s="254" t="s">
        <v>643</v>
      </c>
      <c r="F348" s="143">
        <f>F349</f>
        <v>96680.6</v>
      </c>
      <c r="G348" s="143">
        <f t="shared" ref="G348:H348" si="509">G349</f>
        <v>0</v>
      </c>
      <c r="H348" s="180">
        <f t="shared" si="509"/>
        <v>96680.6</v>
      </c>
      <c r="I348" s="143"/>
      <c r="J348" s="143">
        <f t="shared" ref="J348" si="510">J349</f>
        <v>0</v>
      </c>
      <c r="K348" s="180"/>
      <c r="L348" s="143"/>
      <c r="M348" s="143">
        <f t="shared" ref="M348" si="511">M349</f>
        <v>0</v>
      </c>
      <c r="N348" s="180"/>
    </row>
    <row r="349" spans="1:14" ht="15.75" outlineLevel="7" x14ac:dyDescent="0.25">
      <c r="A349" s="175" t="s">
        <v>414</v>
      </c>
      <c r="B349" s="175" t="s">
        <v>448</v>
      </c>
      <c r="C349" s="175" t="s">
        <v>559</v>
      </c>
      <c r="D349" s="175" t="s">
        <v>51</v>
      </c>
      <c r="E349" s="256" t="s">
        <v>52</v>
      </c>
      <c r="F349" s="108">
        <v>96680.6</v>
      </c>
      <c r="G349" s="108"/>
      <c r="H349" s="3">
        <f>SUM(F349:G349)</f>
        <v>96680.6</v>
      </c>
      <c r="I349" s="145"/>
      <c r="J349" s="108"/>
      <c r="K349" s="3"/>
      <c r="L349" s="145"/>
      <c r="M349" s="108"/>
      <c r="N349" s="3"/>
    </row>
    <row r="350" spans="1:14" ht="30.75" customHeight="1" outlineLevel="7" x14ac:dyDescent="0.25">
      <c r="A350" s="198" t="s">
        <v>414</v>
      </c>
      <c r="B350" s="198" t="s">
        <v>448</v>
      </c>
      <c r="C350" s="198" t="s">
        <v>559</v>
      </c>
      <c r="D350" s="198"/>
      <c r="E350" s="254" t="s">
        <v>593</v>
      </c>
      <c r="F350" s="143">
        <f>F351</f>
        <v>976.6</v>
      </c>
      <c r="G350" s="143">
        <f t="shared" ref="G350:H350" si="512">G351</f>
        <v>0</v>
      </c>
      <c r="H350" s="180">
        <f t="shared" si="512"/>
        <v>976.6</v>
      </c>
      <c r="I350" s="143"/>
      <c r="J350" s="143">
        <f t="shared" ref="J350" si="513">J351</f>
        <v>0</v>
      </c>
      <c r="K350" s="180"/>
      <c r="L350" s="143"/>
      <c r="M350" s="143">
        <f t="shared" ref="M350" si="514">M351</f>
        <v>0</v>
      </c>
      <c r="N350" s="180"/>
    </row>
    <row r="351" spans="1:14" ht="15.75" outlineLevel="7" x14ac:dyDescent="0.25">
      <c r="A351" s="175" t="s">
        <v>414</v>
      </c>
      <c r="B351" s="175" t="s">
        <v>448</v>
      </c>
      <c r="C351" s="175" t="s">
        <v>559</v>
      </c>
      <c r="D351" s="175" t="s">
        <v>51</v>
      </c>
      <c r="E351" s="256" t="s">
        <v>52</v>
      </c>
      <c r="F351" s="108">
        <v>976.6</v>
      </c>
      <c r="G351" s="108"/>
      <c r="H351" s="3">
        <f>SUM(F351:G351)</f>
        <v>976.6</v>
      </c>
      <c r="I351" s="145"/>
      <c r="J351" s="108"/>
      <c r="K351" s="3"/>
      <c r="L351" s="145"/>
      <c r="M351" s="108"/>
      <c r="N351" s="3"/>
    </row>
    <row r="352" spans="1:14" ht="15.75" outlineLevel="7" x14ac:dyDescent="0.25">
      <c r="A352" s="198" t="s">
        <v>414</v>
      </c>
      <c r="B352" s="198" t="s">
        <v>448</v>
      </c>
      <c r="C352" s="198" t="s">
        <v>172</v>
      </c>
      <c r="D352" s="198"/>
      <c r="E352" s="254" t="s">
        <v>159</v>
      </c>
      <c r="F352" s="148">
        <f>F353+F355</f>
        <v>3835.4</v>
      </c>
      <c r="G352" s="148">
        <f t="shared" ref="G352:H352" si="515">G353+G355</f>
        <v>0</v>
      </c>
      <c r="H352" s="242">
        <f t="shared" si="515"/>
        <v>3835.4</v>
      </c>
      <c r="I352" s="148">
        <f t="shared" ref="I352:L352" si="516">I353+I355</f>
        <v>12743.5</v>
      </c>
      <c r="J352" s="148">
        <f t="shared" ref="J352" si="517">J353+J355</f>
        <v>0</v>
      </c>
      <c r="K352" s="242">
        <f t="shared" ref="K352" si="518">K353+K355</f>
        <v>12743.5</v>
      </c>
      <c r="L352" s="148">
        <f t="shared" si="516"/>
        <v>15982.3</v>
      </c>
      <c r="M352" s="148">
        <f t="shared" ref="M352" si="519">M353+M355</f>
        <v>0</v>
      </c>
      <c r="N352" s="242">
        <f t="shared" ref="N352" si="520">N353+N355</f>
        <v>15982.3</v>
      </c>
    </row>
    <row r="353" spans="1:14" ht="31.5" outlineLevel="5" x14ac:dyDescent="0.25">
      <c r="A353" s="198" t="s">
        <v>414</v>
      </c>
      <c r="B353" s="198" t="s">
        <v>448</v>
      </c>
      <c r="C353" s="198" t="s">
        <v>173</v>
      </c>
      <c r="D353" s="198"/>
      <c r="E353" s="254" t="s">
        <v>450</v>
      </c>
      <c r="F353" s="143">
        <f t="shared" ref="F353:N355" si="521">F354</f>
        <v>3552.8</v>
      </c>
      <c r="G353" s="143">
        <f t="shared" si="521"/>
        <v>0</v>
      </c>
      <c r="H353" s="180">
        <f t="shared" si="521"/>
        <v>3552.8</v>
      </c>
      <c r="I353" s="143">
        <f t="shared" ref="I353:L355" si="522">I354</f>
        <v>3823.1</v>
      </c>
      <c r="J353" s="143">
        <f t="shared" si="521"/>
        <v>0</v>
      </c>
      <c r="K353" s="180">
        <f t="shared" si="521"/>
        <v>3823.1</v>
      </c>
      <c r="L353" s="143">
        <f t="shared" si="522"/>
        <v>4794.7</v>
      </c>
      <c r="M353" s="143">
        <f t="shared" si="521"/>
        <v>0</v>
      </c>
      <c r="N353" s="180">
        <f t="shared" si="521"/>
        <v>4794.7</v>
      </c>
    </row>
    <row r="354" spans="1:14" ht="15.75" outlineLevel="7" x14ac:dyDescent="0.25">
      <c r="A354" s="175" t="s">
        <v>414</v>
      </c>
      <c r="B354" s="175" t="s">
        <v>448</v>
      </c>
      <c r="C354" s="175" t="s">
        <v>173</v>
      </c>
      <c r="D354" s="175" t="s">
        <v>51</v>
      </c>
      <c r="E354" s="256" t="s">
        <v>52</v>
      </c>
      <c r="F354" s="108">
        <v>3552.8</v>
      </c>
      <c r="G354" s="108"/>
      <c r="H354" s="3">
        <f>SUM(F354:G354)</f>
        <v>3552.8</v>
      </c>
      <c r="I354" s="145">
        <v>3823.1</v>
      </c>
      <c r="J354" s="108"/>
      <c r="K354" s="3">
        <f>SUM(I354:J354)</f>
        <v>3823.1</v>
      </c>
      <c r="L354" s="145">
        <v>4794.7</v>
      </c>
      <c r="M354" s="108"/>
      <c r="N354" s="3">
        <f>SUM(L354:M354)</f>
        <v>4794.7</v>
      </c>
    </row>
    <row r="355" spans="1:14" ht="31.5" outlineLevel="5" x14ac:dyDescent="0.25">
      <c r="A355" s="198" t="s">
        <v>414</v>
      </c>
      <c r="B355" s="198" t="s">
        <v>448</v>
      </c>
      <c r="C355" s="198" t="s">
        <v>173</v>
      </c>
      <c r="D355" s="198"/>
      <c r="E355" s="254" t="s">
        <v>595</v>
      </c>
      <c r="F355" s="143">
        <f t="shared" si="521"/>
        <v>282.60000000000002</v>
      </c>
      <c r="G355" s="143">
        <f t="shared" si="521"/>
        <v>0</v>
      </c>
      <c r="H355" s="180">
        <f t="shared" si="521"/>
        <v>282.60000000000002</v>
      </c>
      <c r="I355" s="143">
        <f t="shared" si="522"/>
        <v>8920.4</v>
      </c>
      <c r="J355" s="143">
        <f t="shared" si="521"/>
        <v>0</v>
      </c>
      <c r="K355" s="180">
        <f t="shared" si="521"/>
        <v>8920.4</v>
      </c>
      <c r="L355" s="143">
        <f t="shared" si="522"/>
        <v>11187.6</v>
      </c>
      <c r="M355" s="143">
        <f t="shared" si="521"/>
        <v>0</v>
      </c>
      <c r="N355" s="180">
        <f t="shared" si="521"/>
        <v>11187.6</v>
      </c>
    </row>
    <row r="356" spans="1:14" ht="15.75" outlineLevel="7" x14ac:dyDescent="0.25">
      <c r="A356" s="175" t="s">
        <v>414</v>
      </c>
      <c r="B356" s="175" t="s">
        <v>448</v>
      </c>
      <c r="C356" s="175" t="s">
        <v>173</v>
      </c>
      <c r="D356" s="175" t="s">
        <v>51</v>
      </c>
      <c r="E356" s="256" t="s">
        <v>52</v>
      </c>
      <c r="F356" s="108">
        <v>282.60000000000002</v>
      </c>
      <c r="G356" s="108"/>
      <c r="H356" s="3">
        <f>SUM(F356:G356)</f>
        <v>282.60000000000002</v>
      </c>
      <c r="I356" s="145">
        <v>8920.4</v>
      </c>
      <c r="J356" s="108"/>
      <c r="K356" s="3">
        <f>SUM(I356:J356)</f>
        <v>8920.4</v>
      </c>
      <c r="L356" s="145">
        <v>11187.6</v>
      </c>
      <c r="M356" s="108"/>
      <c r="N356" s="3">
        <f>SUM(L356:M356)</f>
        <v>11187.6</v>
      </c>
    </row>
    <row r="357" spans="1:14" ht="15.75" outlineLevel="4" x14ac:dyDescent="0.25">
      <c r="A357" s="198" t="s">
        <v>414</v>
      </c>
      <c r="B357" s="198" t="s">
        <v>448</v>
      </c>
      <c r="C357" s="198" t="s">
        <v>174</v>
      </c>
      <c r="D357" s="198"/>
      <c r="E357" s="254" t="s">
        <v>377</v>
      </c>
      <c r="F357" s="143">
        <f t="shared" ref="F357:N357" si="523">F358</f>
        <v>4130.8999999999996</v>
      </c>
      <c r="G357" s="143">
        <f t="shared" si="523"/>
        <v>0</v>
      </c>
      <c r="H357" s="180">
        <f t="shared" si="523"/>
        <v>4130.8999999999996</v>
      </c>
      <c r="I357" s="143">
        <f t="shared" ref="I357:L358" si="524">I358</f>
        <v>4130.8999999999996</v>
      </c>
      <c r="J357" s="143">
        <f t="shared" si="523"/>
        <v>0</v>
      </c>
      <c r="K357" s="180">
        <f t="shared" si="523"/>
        <v>4130.8999999999996</v>
      </c>
      <c r="L357" s="143">
        <f t="shared" si="524"/>
        <v>4130.8999999999996</v>
      </c>
      <c r="M357" s="143">
        <f t="shared" si="523"/>
        <v>0</v>
      </c>
      <c r="N357" s="180">
        <f t="shared" si="523"/>
        <v>4130.8999999999996</v>
      </c>
    </row>
    <row r="358" spans="1:14" ht="15.75" outlineLevel="5" x14ac:dyDescent="0.25">
      <c r="A358" s="198" t="s">
        <v>414</v>
      </c>
      <c r="B358" s="198" t="s">
        <v>448</v>
      </c>
      <c r="C358" s="198" t="s">
        <v>175</v>
      </c>
      <c r="D358" s="198"/>
      <c r="E358" s="254" t="s">
        <v>524</v>
      </c>
      <c r="F358" s="143">
        <f t="shared" ref="F358:N358" si="525">F359</f>
        <v>4130.8999999999996</v>
      </c>
      <c r="G358" s="143">
        <f t="shared" si="525"/>
        <v>0</v>
      </c>
      <c r="H358" s="180">
        <f t="shared" si="525"/>
        <v>4130.8999999999996</v>
      </c>
      <c r="I358" s="143">
        <f t="shared" si="524"/>
        <v>4130.8999999999996</v>
      </c>
      <c r="J358" s="143">
        <f t="shared" si="525"/>
        <v>0</v>
      </c>
      <c r="K358" s="180">
        <f t="shared" si="525"/>
        <v>4130.8999999999996</v>
      </c>
      <c r="L358" s="143">
        <f t="shared" si="524"/>
        <v>4130.8999999999996</v>
      </c>
      <c r="M358" s="143">
        <f t="shared" si="525"/>
        <v>0</v>
      </c>
      <c r="N358" s="180">
        <f t="shared" si="525"/>
        <v>4130.8999999999996</v>
      </c>
    </row>
    <row r="359" spans="1:14" ht="15.75" outlineLevel="7" x14ac:dyDescent="0.25">
      <c r="A359" s="175" t="s">
        <v>414</v>
      </c>
      <c r="B359" s="175" t="s">
        <v>448</v>
      </c>
      <c r="C359" s="175" t="s">
        <v>175</v>
      </c>
      <c r="D359" s="175" t="s">
        <v>51</v>
      </c>
      <c r="E359" s="256" t="s">
        <v>52</v>
      </c>
      <c r="F359" s="108">
        <v>4130.8999999999996</v>
      </c>
      <c r="G359" s="108"/>
      <c r="H359" s="3">
        <f>SUM(F359:G359)</f>
        <v>4130.8999999999996</v>
      </c>
      <c r="I359" s="145">
        <v>4130.8999999999996</v>
      </c>
      <c r="J359" s="108"/>
      <c r="K359" s="3">
        <f>SUM(I359:J359)</f>
        <v>4130.8999999999996</v>
      </c>
      <c r="L359" s="145">
        <v>4130.8999999999996</v>
      </c>
      <c r="M359" s="108"/>
      <c r="N359" s="3">
        <f>SUM(L359:M359)</f>
        <v>4130.8999999999996</v>
      </c>
    </row>
    <row r="360" spans="1:14" ht="15.75" outlineLevel="3" x14ac:dyDescent="0.25">
      <c r="A360" s="198" t="s">
        <v>414</v>
      </c>
      <c r="B360" s="198" t="s">
        <v>448</v>
      </c>
      <c r="C360" s="198" t="s">
        <v>129</v>
      </c>
      <c r="D360" s="198"/>
      <c r="E360" s="254" t="s">
        <v>130</v>
      </c>
      <c r="F360" s="143">
        <f>F361</f>
        <v>19416.400000000001</v>
      </c>
      <c r="G360" s="143">
        <f t="shared" ref="G360:H361" si="526">G361</f>
        <v>0</v>
      </c>
      <c r="H360" s="180">
        <f t="shared" si="526"/>
        <v>19416.400000000001</v>
      </c>
      <c r="I360" s="143">
        <f t="shared" ref="I360:L360" si="527">I361</f>
        <v>19416.400000000001</v>
      </c>
      <c r="J360" s="143">
        <f t="shared" ref="J360:J361" si="528">J361</f>
        <v>0</v>
      </c>
      <c r="K360" s="180">
        <f t="shared" ref="K360:K361" si="529">K361</f>
        <v>19416.400000000001</v>
      </c>
      <c r="L360" s="143">
        <f t="shared" si="527"/>
        <v>19416.400000000001</v>
      </c>
      <c r="M360" s="143">
        <f t="shared" ref="M360:M361" si="530">M361</f>
        <v>0</v>
      </c>
      <c r="N360" s="180">
        <f t="shared" ref="N360:N361" si="531">N361</f>
        <v>19416.400000000001</v>
      </c>
    </row>
    <row r="361" spans="1:14" ht="31.5" outlineLevel="4" x14ac:dyDescent="0.25">
      <c r="A361" s="198" t="s">
        <v>414</v>
      </c>
      <c r="B361" s="198" t="s">
        <v>448</v>
      </c>
      <c r="C361" s="198" t="s">
        <v>131</v>
      </c>
      <c r="D361" s="198"/>
      <c r="E361" s="254" t="s">
        <v>132</v>
      </c>
      <c r="F361" s="143">
        <f>F362</f>
        <v>19416.400000000001</v>
      </c>
      <c r="G361" s="143">
        <f t="shared" si="526"/>
        <v>0</v>
      </c>
      <c r="H361" s="180">
        <f t="shared" si="526"/>
        <v>19416.400000000001</v>
      </c>
      <c r="I361" s="143">
        <f t="shared" ref="I361:L361" si="532">I362</f>
        <v>19416.400000000001</v>
      </c>
      <c r="J361" s="143">
        <f t="shared" si="528"/>
        <v>0</v>
      </c>
      <c r="K361" s="180">
        <f t="shared" si="529"/>
        <v>19416.400000000001</v>
      </c>
      <c r="L361" s="143">
        <f t="shared" si="532"/>
        <v>19416.400000000001</v>
      </c>
      <c r="M361" s="143">
        <f t="shared" si="530"/>
        <v>0</v>
      </c>
      <c r="N361" s="180">
        <f t="shared" si="531"/>
        <v>19416.400000000001</v>
      </c>
    </row>
    <row r="362" spans="1:14" ht="15.75" outlineLevel="5" x14ac:dyDescent="0.25">
      <c r="A362" s="198" t="s">
        <v>414</v>
      </c>
      <c r="B362" s="198" t="s">
        <v>448</v>
      </c>
      <c r="C362" s="198" t="s">
        <v>176</v>
      </c>
      <c r="D362" s="198"/>
      <c r="E362" s="254" t="s">
        <v>177</v>
      </c>
      <c r="F362" s="143">
        <f t="shared" ref="F362:N362" si="533">F363</f>
        <v>19416.400000000001</v>
      </c>
      <c r="G362" s="143">
        <f t="shared" si="533"/>
        <v>0</v>
      </c>
      <c r="H362" s="180">
        <f t="shared" si="533"/>
        <v>19416.400000000001</v>
      </c>
      <c r="I362" s="143">
        <f t="shared" ref="I362:L362" si="534">I363</f>
        <v>19416.400000000001</v>
      </c>
      <c r="J362" s="143">
        <f t="shared" si="533"/>
        <v>0</v>
      </c>
      <c r="K362" s="180">
        <f t="shared" si="533"/>
        <v>19416.400000000001</v>
      </c>
      <c r="L362" s="143">
        <f t="shared" si="534"/>
        <v>19416.400000000001</v>
      </c>
      <c r="M362" s="143">
        <f t="shared" si="533"/>
        <v>0</v>
      </c>
      <c r="N362" s="180">
        <f t="shared" si="533"/>
        <v>19416.400000000001</v>
      </c>
    </row>
    <row r="363" spans="1:14" ht="15.75" outlineLevel="7" x14ac:dyDescent="0.25">
      <c r="A363" s="175" t="s">
        <v>414</v>
      </c>
      <c r="B363" s="175" t="s">
        <v>448</v>
      </c>
      <c r="C363" s="175" t="s">
        <v>176</v>
      </c>
      <c r="D363" s="175" t="s">
        <v>51</v>
      </c>
      <c r="E363" s="256" t="s">
        <v>52</v>
      </c>
      <c r="F363" s="108">
        <v>19416.400000000001</v>
      </c>
      <c r="G363" s="108"/>
      <c r="H363" s="3">
        <f>SUM(F363:G363)</f>
        <v>19416.400000000001</v>
      </c>
      <c r="I363" s="145">
        <v>19416.400000000001</v>
      </c>
      <c r="J363" s="108"/>
      <c r="K363" s="3">
        <f>SUM(I363:J363)</f>
        <v>19416.400000000001</v>
      </c>
      <c r="L363" s="145">
        <v>19416.400000000001</v>
      </c>
      <c r="M363" s="108"/>
      <c r="N363" s="3">
        <f>SUM(L363:M363)</f>
        <v>19416.400000000001</v>
      </c>
    </row>
    <row r="364" spans="1:14" ht="31.5" outlineLevel="7" x14ac:dyDescent="0.25">
      <c r="A364" s="198" t="s">
        <v>414</v>
      </c>
      <c r="B364" s="198" t="s">
        <v>448</v>
      </c>
      <c r="C364" s="198" t="s">
        <v>124</v>
      </c>
      <c r="D364" s="198"/>
      <c r="E364" s="254" t="s">
        <v>125</v>
      </c>
      <c r="F364" s="143">
        <f t="shared" ref="F364:N366" si="535">F365</f>
        <v>12337.1</v>
      </c>
      <c r="G364" s="143">
        <f t="shared" si="535"/>
        <v>0</v>
      </c>
      <c r="H364" s="180">
        <f t="shared" si="535"/>
        <v>12337.1</v>
      </c>
      <c r="I364" s="143">
        <f t="shared" ref="I364:L366" si="536">I365</f>
        <v>12337.1</v>
      </c>
      <c r="J364" s="143">
        <f t="shared" si="535"/>
        <v>0</v>
      </c>
      <c r="K364" s="180">
        <f t="shared" si="535"/>
        <v>12337.1</v>
      </c>
      <c r="L364" s="143">
        <f t="shared" si="536"/>
        <v>12337.1</v>
      </c>
      <c r="M364" s="143">
        <f t="shared" si="535"/>
        <v>0</v>
      </c>
      <c r="N364" s="180">
        <f t="shared" si="535"/>
        <v>12337.1</v>
      </c>
    </row>
    <row r="365" spans="1:14" ht="31.5" outlineLevel="7" x14ac:dyDescent="0.25">
      <c r="A365" s="198" t="s">
        <v>414</v>
      </c>
      <c r="B365" s="198" t="s">
        <v>448</v>
      </c>
      <c r="C365" s="198" t="s">
        <v>178</v>
      </c>
      <c r="D365" s="198"/>
      <c r="E365" s="254" t="s">
        <v>31</v>
      </c>
      <c r="F365" s="143">
        <f t="shared" si="535"/>
        <v>12337.1</v>
      </c>
      <c r="G365" s="143">
        <f t="shared" si="535"/>
        <v>0</v>
      </c>
      <c r="H365" s="180">
        <f t="shared" si="535"/>
        <v>12337.1</v>
      </c>
      <c r="I365" s="143">
        <f t="shared" si="536"/>
        <v>12337.1</v>
      </c>
      <c r="J365" s="143">
        <f t="shared" si="535"/>
        <v>0</v>
      </c>
      <c r="K365" s="180">
        <f t="shared" si="535"/>
        <v>12337.1</v>
      </c>
      <c r="L365" s="143">
        <f t="shared" si="536"/>
        <v>12337.1</v>
      </c>
      <c r="M365" s="143">
        <f t="shared" si="535"/>
        <v>0</v>
      </c>
      <c r="N365" s="180">
        <f t="shared" si="535"/>
        <v>12337.1</v>
      </c>
    </row>
    <row r="366" spans="1:14" ht="17.25" customHeight="1" outlineLevel="7" x14ac:dyDescent="0.25">
      <c r="A366" s="198" t="s">
        <v>414</v>
      </c>
      <c r="B366" s="198" t="s">
        <v>448</v>
      </c>
      <c r="C366" s="198" t="s">
        <v>179</v>
      </c>
      <c r="D366" s="198"/>
      <c r="E366" s="254" t="s">
        <v>180</v>
      </c>
      <c r="F366" s="143">
        <f t="shared" si="535"/>
        <v>12337.1</v>
      </c>
      <c r="G366" s="143">
        <f t="shared" si="535"/>
        <v>0</v>
      </c>
      <c r="H366" s="180">
        <f t="shared" si="535"/>
        <v>12337.1</v>
      </c>
      <c r="I366" s="143">
        <f t="shared" si="536"/>
        <v>12337.1</v>
      </c>
      <c r="J366" s="143">
        <f t="shared" si="535"/>
        <v>0</v>
      </c>
      <c r="K366" s="180">
        <f t="shared" si="535"/>
        <v>12337.1</v>
      </c>
      <c r="L366" s="143">
        <f t="shared" si="536"/>
        <v>12337.1</v>
      </c>
      <c r="M366" s="143">
        <f t="shared" si="535"/>
        <v>0</v>
      </c>
      <c r="N366" s="180">
        <f t="shared" si="535"/>
        <v>12337.1</v>
      </c>
    </row>
    <row r="367" spans="1:14" ht="15.75" outlineLevel="7" x14ac:dyDescent="0.25">
      <c r="A367" s="175" t="s">
        <v>414</v>
      </c>
      <c r="B367" s="175" t="s">
        <v>448</v>
      </c>
      <c r="C367" s="175" t="s">
        <v>179</v>
      </c>
      <c r="D367" s="175" t="s">
        <v>51</v>
      </c>
      <c r="E367" s="256" t="s">
        <v>52</v>
      </c>
      <c r="F367" s="108">
        <v>12337.1</v>
      </c>
      <c r="G367" s="108"/>
      <c r="H367" s="3">
        <f>SUM(F367:G367)</f>
        <v>12337.1</v>
      </c>
      <c r="I367" s="145">
        <v>12337.1</v>
      </c>
      <c r="J367" s="108"/>
      <c r="K367" s="3">
        <f>SUM(I367:J367)</f>
        <v>12337.1</v>
      </c>
      <c r="L367" s="145">
        <v>12337.1</v>
      </c>
      <c r="M367" s="108"/>
      <c r="N367" s="3">
        <f>SUM(L367:M367)</f>
        <v>12337.1</v>
      </c>
    </row>
    <row r="368" spans="1:14" ht="15.75" outlineLevel="7" x14ac:dyDescent="0.25">
      <c r="A368" s="198" t="s">
        <v>414</v>
      </c>
      <c r="B368" s="198" t="s">
        <v>451</v>
      </c>
      <c r="C368" s="198"/>
      <c r="D368" s="198"/>
      <c r="E368" s="254" t="s">
        <v>452</v>
      </c>
      <c r="F368" s="143">
        <f>F374+F383+F369</f>
        <v>148497.5</v>
      </c>
      <c r="G368" s="143">
        <f t="shared" ref="G368:N368" si="537">G374+G383+G369</f>
        <v>4231.3999999999996</v>
      </c>
      <c r="H368" s="180">
        <f t="shared" si="537"/>
        <v>152728.9</v>
      </c>
      <c r="I368" s="143">
        <f t="shared" si="537"/>
        <v>148278.6</v>
      </c>
      <c r="J368" s="143">
        <f t="shared" si="537"/>
        <v>4231.3999999999996</v>
      </c>
      <c r="K368" s="180">
        <f t="shared" si="537"/>
        <v>152510</v>
      </c>
      <c r="L368" s="143">
        <f t="shared" si="537"/>
        <v>148359.00000000003</v>
      </c>
      <c r="M368" s="143">
        <f t="shared" si="537"/>
        <v>4231.3999999999996</v>
      </c>
      <c r="N368" s="180">
        <f t="shared" si="537"/>
        <v>152590.40000000002</v>
      </c>
    </row>
    <row r="369" spans="1:14" ht="31.5" outlineLevel="7" x14ac:dyDescent="0.25">
      <c r="A369" s="198" t="s">
        <v>414</v>
      </c>
      <c r="B369" s="198" t="s">
        <v>451</v>
      </c>
      <c r="C369" s="198" t="s">
        <v>36</v>
      </c>
      <c r="D369" s="198"/>
      <c r="E369" s="254" t="s">
        <v>37</v>
      </c>
      <c r="F369" s="143">
        <f>F370</f>
        <v>0</v>
      </c>
      <c r="G369" s="143">
        <f t="shared" ref="G369:N369" si="538">G370</f>
        <v>4231.3999999999996</v>
      </c>
      <c r="H369" s="180">
        <f t="shared" si="538"/>
        <v>4231.3999999999996</v>
      </c>
      <c r="I369" s="143">
        <f t="shared" si="538"/>
        <v>0</v>
      </c>
      <c r="J369" s="143">
        <f t="shared" si="538"/>
        <v>4231.3999999999996</v>
      </c>
      <c r="K369" s="180">
        <f t="shared" si="538"/>
        <v>4231.3999999999996</v>
      </c>
      <c r="L369" s="143">
        <f t="shared" si="538"/>
        <v>0</v>
      </c>
      <c r="M369" s="143">
        <f t="shared" si="538"/>
        <v>4231.3999999999996</v>
      </c>
      <c r="N369" s="180">
        <f t="shared" si="538"/>
        <v>4231.3999999999996</v>
      </c>
    </row>
    <row r="370" spans="1:14" ht="31.5" outlineLevel="7" x14ac:dyDescent="0.25">
      <c r="A370" s="198" t="s">
        <v>414</v>
      </c>
      <c r="B370" s="198" t="s">
        <v>451</v>
      </c>
      <c r="C370" s="198" t="s">
        <v>81</v>
      </c>
      <c r="D370" s="198"/>
      <c r="E370" s="254" t="s">
        <v>82</v>
      </c>
      <c r="F370" s="143">
        <f t="shared" ref="F370:N372" si="539">F371</f>
        <v>0</v>
      </c>
      <c r="G370" s="143">
        <f t="shared" si="539"/>
        <v>4231.3999999999996</v>
      </c>
      <c r="H370" s="180">
        <f t="shared" si="539"/>
        <v>4231.3999999999996</v>
      </c>
      <c r="I370" s="143">
        <f t="shared" si="539"/>
        <v>0</v>
      </c>
      <c r="J370" s="143">
        <f t="shared" si="539"/>
        <v>4231.3999999999996</v>
      </c>
      <c r="K370" s="180">
        <f t="shared" si="539"/>
        <v>4231.3999999999996</v>
      </c>
      <c r="L370" s="143">
        <f t="shared" si="539"/>
        <v>0</v>
      </c>
      <c r="M370" s="143">
        <f t="shared" si="539"/>
        <v>4231.3999999999996</v>
      </c>
      <c r="N370" s="180">
        <f t="shared" si="539"/>
        <v>4231.3999999999996</v>
      </c>
    </row>
    <row r="371" spans="1:14" ht="31.5" outlineLevel="7" x14ac:dyDescent="0.25">
      <c r="A371" s="198" t="s">
        <v>414</v>
      </c>
      <c r="B371" s="198" t="s">
        <v>451</v>
      </c>
      <c r="C371" s="198" t="s">
        <v>83</v>
      </c>
      <c r="D371" s="198"/>
      <c r="E371" s="254" t="s">
        <v>31</v>
      </c>
      <c r="F371" s="143">
        <f t="shared" si="539"/>
        <v>0</v>
      </c>
      <c r="G371" s="143">
        <f t="shared" si="539"/>
        <v>4231.3999999999996</v>
      </c>
      <c r="H371" s="180">
        <f t="shared" si="539"/>
        <v>4231.3999999999996</v>
      </c>
      <c r="I371" s="143">
        <f t="shared" si="539"/>
        <v>0</v>
      </c>
      <c r="J371" s="143">
        <f t="shared" si="539"/>
        <v>4231.3999999999996</v>
      </c>
      <c r="K371" s="180">
        <f t="shared" si="539"/>
        <v>4231.3999999999996</v>
      </c>
      <c r="L371" s="143">
        <f t="shared" si="539"/>
        <v>0</v>
      </c>
      <c r="M371" s="143">
        <f t="shared" si="539"/>
        <v>4231.3999999999996</v>
      </c>
      <c r="N371" s="180">
        <f t="shared" si="539"/>
        <v>4231.3999999999996</v>
      </c>
    </row>
    <row r="372" spans="1:14" ht="15.75" outlineLevel="7" x14ac:dyDescent="0.25">
      <c r="A372" s="198" t="s">
        <v>414</v>
      </c>
      <c r="B372" s="198" t="s">
        <v>451</v>
      </c>
      <c r="C372" s="198" t="s">
        <v>84</v>
      </c>
      <c r="D372" s="198"/>
      <c r="E372" s="254" t="s">
        <v>85</v>
      </c>
      <c r="F372" s="143">
        <f t="shared" si="539"/>
        <v>0</v>
      </c>
      <c r="G372" s="143">
        <f t="shared" si="539"/>
        <v>4231.3999999999996</v>
      </c>
      <c r="H372" s="180">
        <f t="shared" si="539"/>
        <v>4231.3999999999996</v>
      </c>
      <c r="I372" s="143">
        <f t="shared" si="539"/>
        <v>0</v>
      </c>
      <c r="J372" s="143">
        <f t="shared" si="539"/>
        <v>4231.3999999999996</v>
      </c>
      <c r="K372" s="180">
        <f t="shared" si="539"/>
        <v>4231.3999999999996</v>
      </c>
      <c r="L372" s="143">
        <f t="shared" si="539"/>
        <v>0</v>
      </c>
      <c r="M372" s="143">
        <f t="shared" si="539"/>
        <v>4231.3999999999996</v>
      </c>
      <c r="N372" s="180">
        <f t="shared" si="539"/>
        <v>4231.3999999999996</v>
      </c>
    </row>
    <row r="373" spans="1:14" ht="31.5" outlineLevel="7" x14ac:dyDescent="0.25">
      <c r="A373" s="175" t="s">
        <v>414</v>
      </c>
      <c r="B373" s="175" t="s">
        <v>451</v>
      </c>
      <c r="C373" s="175" t="s">
        <v>84</v>
      </c>
      <c r="D373" s="175" t="s">
        <v>4</v>
      </c>
      <c r="E373" s="256" t="s">
        <v>5</v>
      </c>
      <c r="F373" s="108"/>
      <c r="G373" s="172">
        <v>4231.3999999999996</v>
      </c>
      <c r="H373" s="3">
        <f>SUM(F373:G373)</f>
        <v>4231.3999999999996</v>
      </c>
      <c r="I373" s="145"/>
      <c r="J373" s="172">
        <v>4231.3999999999996</v>
      </c>
      <c r="K373" s="3">
        <f>SUM(I373:J373)</f>
        <v>4231.3999999999996</v>
      </c>
      <c r="L373" s="145"/>
      <c r="M373" s="172">
        <v>4231.3999999999996</v>
      </c>
      <c r="N373" s="3">
        <f>SUM(L373:M373)</f>
        <v>4231.3999999999996</v>
      </c>
    </row>
    <row r="374" spans="1:14" s="149" customFormat="1" ht="20.25" customHeight="1" outlineLevel="2" x14ac:dyDescent="0.25">
      <c r="A374" s="198" t="s">
        <v>414</v>
      </c>
      <c r="B374" s="198" t="s">
        <v>451</v>
      </c>
      <c r="C374" s="198" t="s">
        <v>111</v>
      </c>
      <c r="D374" s="198"/>
      <c r="E374" s="254" t="s">
        <v>112</v>
      </c>
      <c r="F374" s="143">
        <f t="shared" ref="F374:H374" si="540">F375+F379</f>
        <v>148049</v>
      </c>
      <c r="G374" s="143">
        <f t="shared" si="540"/>
        <v>0</v>
      </c>
      <c r="H374" s="180">
        <f t="shared" si="540"/>
        <v>148049</v>
      </c>
      <c r="I374" s="143">
        <f t="shared" ref="I374:N374" si="541">I375+I379</f>
        <v>147809.30000000002</v>
      </c>
      <c r="J374" s="143">
        <f t="shared" si="541"/>
        <v>0</v>
      </c>
      <c r="K374" s="180">
        <f t="shared" si="541"/>
        <v>147809.30000000002</v>
      </c>
      <c r="L374" s="143">
        <f t="shared" si="541"/>
        <v>147809.30000000002</v>
      </c>
      <c r="M374" s="143">
        <f t="shared" si="541"/>
        <v>0</v>
      </c>
      <c r="N374" s="180">
        <f t="shared" si="541"/>
        <v>147809.30000000002</v>
      </c>
    </row>
    <row r="375" spans="1:14" ht="31.5" outlineLevel="3" x14ac:dyDescent="0.25">
      <c r="A375" s="198" t="s">
        <v>414</v>
      </c>
      <c r="B375" s="198" t="s">
        <v>451</v>
      </c>
      <c r="C375" s="198" t="s">
        <v>145</v>
      </c>
      <c r="D375" s="198"/>
      <c r="E375" s="254" t="s">
        <v>146</v>
      </c>
      <c r="F375" s="143">
        <f t="shared" ref="F375:N377" si="542">F376</f>
        <v>11483.8</v>
      </c>
      <c r="G375" s="143">
        <f t="shared" si="542"/>
        <v>0</v>
      </c>
      <c r="H375" s="180">
        <f t="shared" si="542"/>
        <v>11483.8</v>
      </c>
      <c r="I375" s="143">
        <f t="shared" ref="I375:L377" si="543">I376</f>
        <v>11244.1</v>
      </c>
      <c r="J375" s="143">
        <f t="shared" si="542"/>
        <v>0</v>
      </c>
      <c r="K375" s="180">
        <f t="shared" si="542"/>
        <v>11244.1</v>
      </c>
      <c r="L375" s="143">
        <f t="shared" si="543"/>
        <v>11244.1</v>
      </c>
      <c r="M375" s="143">
        <f t="shared" si="542"/>
        <v>0</v>
      </c>
      <c r="N375" s="180">
        <f t="shared" si="542"/>
        <v>11244.1</v>
      </c>
    </row>
    <row r="376" spans="1:14" ht="15.75" outlineLevel="4" x14ac:dyDescent="0.25">
      <c r="A376" s="198" t="s">
        <v>414</v>
      </c>
      <c r="B376" s="198" t="s">
        <v>451</v>
      </c>
      <c r="C376" s="198" t="s">
        <v>147</v>
      </c>
      <c r="D376" s="198"/>
      <c r="E376" s="254" t="s">
        <v>148</v>
      </c>
      <c r="F376" s="143">
        <f t="shared" si="542"/>
        <v>11483.8</v>
      </c>
      <c r="G376" s="143">
        <f t="shared" si="542"/>
        <v>0</v>
      </c>
      <c r="H376" s="180">
        <f t="shared" si="542"/>
        <v>11483.8</v>
      </c>
      <c r="I376" s="143">
        <f t="shared" si="543"/>
        <v>11244.1</v>
      </c>
      <c r="J376" s="143">
        <f t="shared" si="542"/>
        <v>0</v>
      </c>
      <c r="K376" s="180">
        <f t="shared" si="542"/>
        <v>11244.1</v>
      </c>
      <c r="L376" s="143">
        <f t="shared" si="543"/>
        <v>11244.1</v>
      </c>
      <c r="M376" s="143">
        <f t="shared" si="542"/>
        <v>0</v>
      </c>
      <c r="N376" s="180">
        <f t="shared" si="542"/>
        <v>11244.1</v>
      </c>
    </row>
    <row r="377" spans="1:14" ht="15.75" outlineLevel="5" x14ac:dyDescent="0.25">
      <c r="A377" s="198" t="s">
        <v>414</v>
      </c>
      <c r="B377" s="198" t="s">
        <v>451</v>
      </c>
      <c r="C377" s="198" t="s">
        <v>151</v>
      </c>
      <c r="D377" s="198"/>
      <c r="E377" s="254" t="s">
        <v>376</v>
      </c>
      <c r="F377" s="143">
        <f t="shared" si="542"/>
        <v>11483.8</v>
      </c>
      <c r="G377" s="143">
        <f t="shared" si="542"/>
        <v>0</v>
      </c>
      <c r="H377" s="180">
        <f t="shared" si="542"/>
        <v>11483.8</v>
      </c>
      <c r="I377" s="143">
        <f t="shared" si="543"/>
        <v>11244.1</v>
      </c>
      <c r="J377" s="143">
        <f t="shared" si="542"/>
        <v>0</v>
      </c>
      <c r="K377" s="180">
        <f t="shared" si="542"/>
        <v>11244.1</v>
      </c>
      <c r="L377" s="143">
        <f t="shared" si="543"/>
        <v>11244.1</v>
      </c>
      <c r="M377" s="143">
        <f t="shared" si="542"/>
        <v>0</v>
      </c>
      <c r="N377" s="180">
        <f t="shared" si="542"/>
        <v>11244.1</v>
      </c>
    </row>
    <row r="378" spans="1:14" ht="15.75" outlineLevel="7" x14ac:dyDescent="0.25">
      <c r="A378" s="175" t="s">
        <v>414</v>
      </c>
      <c r="B378" s="175" t="s">
        <v>451</v>
      </c>
      <c r="C378" s="175" t="s">
        <v>151</v>
      </c>
      <c r="D378" s="175" t="s">
        <v>7</v>
      </c>
      <c r="E378" s="256" t="s">
        <v>8</v>
      </c>
      <c r="F378" s="108">
        <v>11483.8</v>
      </c>
      <c r="G378" s="108"/>
      <c r="H378" s="3">
        <f>SUM(F378:G378)</f>
        <v>11483.8</v>
      </c>
      <c r="I378" s="145">
        <v>11244.1</v>
      </c>
      <c r="J378" s="108"/>
      <c r="K378" s="3">
        <f>SUM(I378:J378)</f>
        <v>11244.1</v>
      </c>
      <c r="L378" s="145">
        <v>11244.1</v>
      </c>
      <c r="M378" s="108"/>
      <c r="N378" s="3">
        <f>SUM(L378:M378)</f>
        <v>11244.1</v>
      </c>
    </row>
    <row r="379" spans="1:14" ht="31.5" outlineLevel="3" x14ac:dyDescent="0.25">
      <c r="A379" s="198" t="s">
        <v>414</v>
      </c>
      <c r="B379" s="198" t="s">
        <v>451</v>
      </c>
      <c r="C379" s="198" t="s">
        <v>124</v>
      </c>
      <c r="D379" s="198"/>
      <c r="E379" s="254" t="s">
        <v>125</v>
      </c>
      <c r="F379" s="143">
        <f t="shared" ref="F379:N381" si="544">F380</f>
        <v>136565.20000000001</v>
      </c>
      <c r="G379" s="143">
        <f t="shared" si="544"/>
        <v>0</v>
      </c>
      <c r="H379" s="180">
        <f t="shared" si="544"/>
        <v>136565.20000000001</v>
      </c>
      <c r="I379" s="143">
        <f t="shared" ref="I379:L381" si="545">I380</f>
        <v>136565.20000000001</v>
      </c>
      <c r="J379" s="143">
        <f t="shared" si="544"/>
        <v>0</v>
      </c>
      <c r="K379" s="180">
        <f t="shared" si="544"/>
        <v>136565.20000000001</v>
      </c>
      <c r="L379" s="143">
        <f t="shared" si="545"/>
        <v>136565.20000000001</v>
      </c>
      <c r="M379" s="143">
        <f t="shared" si="544"/>
        <v>0</v>
      </c>
      <c r="N379" s="180">
        <f t="shared" si="544"/>
        <v>136565.20000000001</v>
      </c>
    </row>
    <row r="380" spans="1:14" ht="31.5" outlineLevel="4" x14ac:dyDescent="0.25">
      <c r="A380" s="198" t="s">
        <v>414</v>
      </c>
      <c r="B380" s="198" t="s">
        <v>451</v>
      </c>
      <c r="C380" s="198" t="s">
        <v>178</v>
      </c>
      <c r="D380" s="198"/>
      <c r="E380" s="254" t="s">
        <v>31</v>
      </c>
      <c r="F380" s="143">
        <f t="shared" si="544"/>
        <v>136565.20000000001</v>
      </c>
      <c r="G380" s="143">
        <f t="shared" si="544"/>
        <v>0</v>
      </c>
      <c r="H380" s="180">
        <f t="shared" si="544"/>
        <v>136565.20000000001</v>
      </c>
      <c r="I380" s="143">
        <f t="shared" si="545"/>
        <v>136565.20000000001</v>
      </c>
      <c r="J380" s="143">
        <f t="shared" si="544"/>
        <v>0</v>
      </c>
      <c r="K380" s="180">
        <f t="shared" si="544"/>
        <v>136565.20000000001</v>
      </c>
      <c r="L380" s="143">
        <f t="shared" si="545"/>
        <v>136565.20000000001</v>
      </c>
      <c r="M380" s="143">
        <f t="shared" si="544"/>
        <v>0</v>
      </c>
      <c r="N380" s="180">
        <f t="shared" si="544"/>
        <v>136565.20000000001</v>
      </c>
    </row>
    <row r="381" spans="1:14" ht="15.75" outlineLevel="5" x14ac:dyDescent="0.25">
      <c r="A381" s="198" t="s">
        <v>414</v>
      </c>
      <c r="B381" s="198" t="s">
        <v>451</v>
      </c>
      <c r="C381" s="198" t="s">
        <v>179</v>
      </c>
      <c r="D381" s="198"/>
      <c r="E381" s="254" t="s">
        <v>850</v>
      </c>
      <c r="F381" s="143">
        <f t="shared" si="544"/>
        <v>136565.20000000001</v>
      </c>
      <c r="G381" s="143">
        <f t="shared" si="544"/>
        <v>0</v>
      </c>
      <c r="H381" s="180">
        <f t="shared" si="544"/>
        <v>136565.20000000001</v>
      </c>
      <c r="I381" s="143">
        <f t="shared" si="545"/>
        <v>136565.20000000001</v>
      </c>
      <c r="J381" s="143">
        <f t="shared" si="544"/>
        <v>0</v>
      </c>
      <c r="K381" s="180">
        <f t="shared" si="544"/>
        <v>136565.20000000001</v>
      </c>
      <c r="L381" s="143">
        <f t="shared" si="545"/>
        <v>136565.20000000001</v>
      </c>
      <c r="M381" s="143">
        <f t="shared" si="544"/>
        <v>0</v>
      </c>
      <c r="N381" s="180">
        <f t="shared" si="544"/>
        <v>136565.20000000001</v>
      </c>
    </row>
    <row r="382" spans="1:14" ht="15.75" outlineLevel="7" x14ac:dyDescent="0.25">
      <c r="A382" s="175" t="s">
        <v>414</v>
      </c>
      <c r="B382" s="175" t="s">
        <v>451</v>
      </c>
      <c r="C382" s="175" t="s">
        <v>179</v>
      </c>
      <c r="D382" s="175" t="s">
        <v>51</v>
      </c>
      <c r="E382" s="256" t="s">
        <v>52</v>
      </c>
      <c r="F382" s="108">
        <v>136565.20000000001</v>
      </c>
      <c r="G382" s="108"/>
      <c r="H382" s="3">
        <f>SUM(F382:G382)</f>
        <v>136565.20000000001</v>
      </c>
      <c r="I382" s="145">
        <v>136565.20000000001</v>
      </c>
      <c r="J382" s="108"/>
      <c r="K382" s="3">
        <f>SUM(I382:J382)</f>
        <v>136565.20000000001</v>
      </c>
      <c r="L382" s="145">
        <v>136565.20000000001</v>
      </c>
      <c r="M382" s="108"/>
      <c r="N382" s="3">
        <f>SUM(L382:M382)</f>
        <v>136565.20000000001</v>
      </c>
    </row>
    <row r="383" spans="1:14" ht="31.5" outlineLevel="7" x14ac:dyDescent="0.25">
      <c r="A383" s="198" t="s">
        <v>414</v>
      </c>
      <c r="B383" s="198" t="s">
        <v>451</v>
      </c>
      <c r="C383" s="198" t="s">
        <v>22</v>
      </c>
      <c r="D383" s="198"/>
      <c r="E383" s="254" t="s">
        <v>23</v>
      </c>
      <c r="F383" s="143">
        <f>F384</f>
        <v>448.5</v>
      </c>
      <c r="G383" s="143">
        <f t="shared" ref="G383:H385" si="546">G384</f>
        <v>0</v>
      </c>
      <c r="H383" s="180">
        <f t="shared" si="546"/>
        <v>448.5</v>
      </c>
      <c r="I383" s="143">
        <f t="shared" ref="I383:L385" si="547">I384</f>
        <v>469.3</v>
      </c>
      <c r="J383" s="143">
        <f t="shared" ref="J383:J385" si="548">J384</f>
        <v>0</v>
      </c>
      <c r="K383" s="180">
        <f t="shared" ref="K383:K385" si="549">K384</f>
        <v>469.3</v>
      </c>
      <c r="L383" s="143">
        <f t="shared" si="547"/>
        <v>549.70000000000005</v>
      </c>
      <c r="M383" s="143">
        <f t="shared" ref="M383:M385" si="550">M384</f>
        <v>0</v>
      </c>
      <c r="N383" s="180">
        <f t="shared" ref="N383:N385" si="551">N384</f>
        <v>549.70000000000005</v>
      </c>
    </row>
    <row r="384" spans="1:14" ht="31.5" outlineLevel="7" x14ac:dyDescent="0.25">
      <c r="A384" s="198" t="s">
        <v>414</v>
      </c>
      <c r="B384" s="198" t="s">
        <v>451</v>
      </c>
      <c r="C384" s="198" t="s">
        <v>24</v>
      </c>
      <c r="D384" s="198"/>
      <c r="E384" s="254" t="s">
        <v>25</v>
      </c>
      <c r="F384" s="143">
        <f>F385</f>
        <v>448.5</v>
      </c>
      <c r="G384" s="143">
        <f t="shared" si="546"/>
        <v>0</v>
      </c>
      <c r="H384" s="180">
        <f t="shared" si="546"/>
        <v>448.5</v>
      </c>
      <c r="I384" s="143">
        <f t="shared" si="547"/>
        <v>469.3</v>
      </c>
      <c r="J384" s="143">
        <f t="shared" si="548"/>
        <v>0</v>
      </c>
      <c r="K384" s="180">
        <f t="shared" si="549"/>
        <v>469.3</v>
      </c>
      <c r="L384" s="143">
        <f t="shared" si="547"/>
        <v>549.70000000000005</v>
      </c>
      <c r="M384" s="143">
        <f t="shared" si="550"/>
        <v>0</v>
      </c>
      <c r="N384" s="180">
        <f t="shared" si="551"/>
        <v>549.70000000000005</v>
      </c>
    </row>
    <row r="385" spans="1:14" ht="15.75" outlineLevel="7" x14ac:dyDescent="0.25">
      <c r="A385" s="198" t="s">
        <v>414</v>
      </c>
      <c r="B385" s="198" t="s">
        <v>451</v>
      </c>
      <c r="C385" s="198" t="s">
        <v>560</v>
      </c>
      <c r="D385" s="198"/>
      <c r="E385" s="254" t="s">
        <v>561</v>
      </c>
      <c r="F385" s="143">
        <f>F386</f>
        <v>448.5</v>
      </c>
      <c r="G385" s="143">
        <f t="shared" si="546"/>
        <v>0</v>
      </c>
      <c r="H385" s="180">
        <f t="shared" si="546"/>
        <v>448.5</v>
      </c>
      <c r="I385" s="143">
        <f t="shared" si="547"/>
        <v>469.3</v>
      </c>
      <c r="J385" s="143">
        <f t="shared" si="548"/>
        <v>0</v>
      </c>
      <c r="K385" s="180">
        <f t="shared" si="549"/>
        <v>469.3</v>
      </c>
      <c r="L385" s="143">
        <f t="shared" si="547"/>
        <v>549.70000000000005</v>
      </c>
      <c r="M385" s="143">
        <f t="shared" si="550"/>
        <v>0</v>
      </c>
      <c r="N385" s="180">
        <f t="shared" si="551"/>
        <v>549.70000000000005</v>
      </c>
    </row>
    <row r="386" spans="1:14" ht="31.5" outlineLevel="7" x14ac:dyDescent="0.25">
      <c r="A386" s="198" t="s">
        <v>414</v>
      </c>
      <c r="B386" s="198" t="s">
        <v>451</v>
      </c>
      <c r="C386" s="198" t="s">
        <v>596</v>
      </c>
      <c r="D386" s="198"/>
      <c r="E386" s="254" t="s">
        <v>597</v>
      </c>
      <c r="F386" s="143">
        <f t="shared" ref="F386:N386" si="552">F387</f>
        <v>448.5</v>
      </c>
      <c r="G386" s="143">
        <f t="shared" si="552"/>
        <v>0</v>
      </c>
      <c r="H386" s="180">
        <f t="shared" si="552"/>
        <v>448.5</v>
      </c>
      <c r="I386" s="143">
        <f t="shared" si="552"/>
        <v>469.3</v>
      </c>
      <c r="J386" s="143">
        <f t="shared" si="552"/>
        <v>0</v>
      </c>
      <c r="K386" s="180">
        <f t="shared" si="552"/>
        <v>469.3</v>
      </c>
      <c r="L386" s="143">
        <f t="shared" si="552"/>
        <v>549.70000000000005</v>
      </c>
      <c r="M386" s="143">
        <f t="shared" si="552"/>
        <v>0</v>
      </c>
      <c r="N386" s="180">
        <f t="shared" si="552"/>
        <v>549.70000000000005</v>
      </c>
    </row>
    <row r="387" spans="1:14" ht="15.75" outlineLevel="7" x14ac:dyDescent="0.25">
      <c r="A387" s="175" t="s">
        <v>414</v>
      </c>
      <c r="B387" s="175" t="s">
        <v>451</v>
      </c>
      <c r="C387" s="175" t="s">
        <v>596</v>
      </c>
      <c r="D387" s="175" t="s">
        <v>7</v>
      </c>
      <c r="E387" s="256" t="s">
        <v>8</v>
      </c>
      <c r="F387" s="108">
        <v>448.5</v>
      </c>
      <c r="G387" s="108"/>
      <c r="H387" s="3">
        <f>SUM(F387:G387)</f>
        <v>448.5</v>
      </c>
      <c r="I387" s="108">
        <v>469.3</v>
      </c>
      <c r="J387" s="108"/>
      <c r="K387" s="3">
        <f>SUM(I387:J387)</f>
        <v>469.3</v>
      </c>
      <c r="L387" s="108">
        <v>549.70000000000005</v>
      </c>
      <c r="M387" s="108"/>
      <c r="N387" s="3">
        <f>SUM(L387:M387)</f>
        <v>549.70000000000005</v>
      </c>
    </row>
    <row r="388" spans="1:14" ht="15.75" outlineLevel="7" x14ac:dyDescent="0.25">
      <c r="A388" s="198" t="s">
        <v>414</v>
      </c>
      <c r="B388" s="198" t="s">
        <v>453</v>
      </c>
      <c r="C388" s="175"/>
      <c r="D388" s="175"/>
      <c r="E388" s="255" t="s">
        <v>454</v>
      </c>
      <c r="F388" s="143">
        <f>F389</f>
        <v>340</v>
      </c>
      <c r="G388" s="143">
        <f t="shared" ref="G388:H388" si="553">G389</f>
        <v>0</v>
      </c>
      <c r="H388" s="180">
        <f t="shared" si="553"/>
        <v>340</v>
      </c>
      <c r="I388" s="143">
        <f t="shared" ref="I388:L388" si="554">I389</f>
        <v>340</v>
      </c>
      <c r="J388" s="143">
        <f t="shared" ref="J388" si="555">J389</f>
        <v>0</v>
      </c>
      <c r="K388" s="180">
        <f t="shared" ref="K388" si="556">K389</f>
        <v>340</v>
      </c>
      <c r="L388" s="143">
        <f t="shared" si="554"/>
        <v>340</v>
      </c>
      <c r="M388" s="143">
        <f t="shared" ref="M388" si="557">M389</f>
        <v>0</v>
      </c>
      <c r="N388" s="180">
        <f t="shared" ref="N388" si="558">N389</f>
        <v>340</v>
      </c>
    </row>
    <row r="389" spans="1:14" ht="15.75" outlineLevel="7" x14ac:dyDescent="0.25">
      <c r="A389" s="198" t="s">
        <v>414</v>
      </c>
      <c r="B389" s="198" t="s">
        <v>529</v>
      </c>
      <c r="C389" s="198"/>
      <c r="D389" s="198"/>
      <c r="E389" s="254" t="s">
        <v>530</v>
      </c>
      <c r="F389" s="143">
        <f t="shared" ref="F389:N389" si="559">F390</f>
        <v>340</v>
      </c>
      <c r="G389" s="143">
        <f t="shared" si="559"/>
        <v>0</v>
      </c>
      <c r="H389" s="180">
        <f t="shared" si="559"/>
        <v>340</v>
      </c>
      <c r="I389" s="143">
        <f t="shared" ref="I389:L390" si="560">I390</f>
        <v>340</v>
      </c>
      <c r="J389" s="143">
        <f t="shared" si="559"/>
        <v>0</v>
      </c>
      <c r="K389" s="180">
        <f t="shared" si="559"/>
        <v>340</v>
      </c>
      <c r="L389" s="143">
        <f t="shared" si="560"/>
        <v>340</v>
      </c>
      <c r="M389" s="143">
        <f t="shared" si="559"/>
        <v>0</v>
      </c>
      <c r="N389" s="180">
        <f t="shared" si="559"/>
        <v>340</v>
      </c>
    </row>
    <row r="390" spans="1:14" ht="31.5" outlineLevel="7" x14ac:dyDescent="0.25">
      <c r="A390" s="198" t="s">
        <v>414</v>
      </c>
      <c r="B390" s="198" t="s">
        <v>529</v>
      </c>
      <c r="C390" s="198" t="s">
        <v>36</v>
      </c>
      <c r="D390" s="198"/>
      <c r="E390" s="254" t="s">
        <v>37</v>
      </c>
      <c r="F390" s="143">
        <f t="shared" ref="F390:N390" si="561">F391</f>
        <v>340</v>
      </c>
      <c r="G390" s="143">
        <f t="shared" si="561"/>
        <v>0</v>
      </c>
      <c r="H390" s="180">
        <f t="shared" si="561"/>
        <v>340</v>
      </c>
      <c r="I390" s="143">
        <f t="shared" si="560"/>
        <v>340</v>
      </c>
      <c r="J390" s="143">
        <f t="shared" si="561"/>
        <v>0</v>
      </c>
      <c r="K390" s="180">
        <f t="shared" si="561"/>
        <v>340</v>
      </c>
      <c r="L390" s="143">
        <f t="shared" si="560"/>
        <v>340</v>
      </c>
      <c r="M390" s="143">
        <f t="shared" si="561"/>
        <v>0</v>
      </c>
      <c r="N390" s="180">
        <f t="shared" si="561"/>
        <v>340</v>
      </c>
    </row>
    <row r="391" spans="1:14" ht="15.75" outlineLevel="7" x14ac:dyDescent="0.25">
      <c r="A391" s="198" t="s">
        <v>414</v>
      </c>
      <c r="B391" s="198" t="s">
        <v>529</v>
      </c>
      <c r="C391" s="198" t="s">
        <v>118</v>
      </c>
      <c r="D391" s="198"/>
      <c r="E391" s="254" t="s">
        <v>119</v>
      </c>
      <c r="F391" s="143">
        <f t="shared" ref="F391:H391" si="562">F392+F397</f>
        <v>340</v>
      </c>
      <c r="G391" s="143">
        <f t="shared" si="562"/>
        <v>0</v>
      </c>
      <c r="H391" s="180">
        <f t="shared" si="562"/>
        <v>340</v>
      </c>
      <c r="I391" s="143">
        <f t="shared" ref="I391:N391" si="563">I392+I397</f>
        <v>340</v>
      </c>
      <c r="J391" s="143">
        <f t="shared" si="563"/>
        <v>0</v>
      </c>
      <c r="K391" s="180">
        <f t="shared" si="563"/>
        <v>340</v>
      </c>
      <c r="L391" s="143">
        <f t="shared" si="563"/>
        <v>340</v>
      </c>
      <c r="M391" s="143">
        <f t="shared" si="563"/>
        <v>0</v>
      </c>
      <c r="N391" s="180">
        <f t="shared" si="563"/>
        <v>340</v>
      </c>
    </row>
    <row r="392" spans="1:14" ht="15.75" outlineLevel="7" x14ac:dyDescent="0.25">
      <c r="A392" s="198" t="s">
        <v>414</v>
      </c>
      <c r="B392" s="198" t="s">
        <v>529</v>
      </c>
      <c r="C392" s="198" t="s">
        <v>120</v>
      </c>
      <c r="D392" s="198"/>
      <c r="E392" s="254" t="s">
        <v>121</v>
      </c>
      <c r="F392" s="143">
        <f t="shared" ref="F392:H392" si="564">F393+F395</f>
        <v>320</v>
      </c>
      <c r="G392" s="143">
        <f t="shared" si="564"/>
        <v>0</v>
      </c>
      <c r="H392" s="180">
        <f t="shared" si="564"/>
        <v>320</v>
      </c>
      <c r="I392" s="143">
        <f t="shared" ref="I392:N392" si="565">I393+I395</f>
        <v>320</v>
      </c>
      <c r="J392" s="143">
        <f t="shared" si="565"/>
        <v>0</v>
      </c>
      <c r="K392" s="180">
        <f t="shared" si="565"/>
        <v>320</v>
      </c>
      <c r="L392" s="143">
        <f t="shared" si="565"/>
        <v>320</v>
      </c>
      <c r="M392" s="143">
        <f t="shared" si="565"/>
        <v>0</v>
      </c>
      <c r="N392" s="180">
        <f t="shared" si="565"/>
        <v>320</v>
      </c>
    </row>
    <row r="393" spans="1:14" ht="15.75" outlineLevel="7" x14ac:dyDescent="0.25">
      <c r="A393" s="198" t="s">
        <v>414</v>
      </c>
      <c r="B393" s="198" t="s">
        <v>529</v>
      </c>
      <c r="C393" s="198" t="s">
        <v>181</v>
      </c>
      <c r="D393" s="198"/>
      <c r="E393" s="254" t="s">
        <v>182</v>
      </c>
      <c r="F393" s="143">
        <f t="shared" ref="F393:N393" si="566">F394</f>
        <v>150</v>
      </c>
      <c r="G393" s="143">
        <f t="shared" si="566"/>
        <v>0</v>
      </c>
      <c r="H393" s="180">
        <f t="shared" si="566"/>
        <v>150</v>
      </c>
      <c r="I393" s="143">
        <f t="shared" ref="I393:L393" si="567">I394</f>
        <v>150</v>
      </c>
      <c r="J393" s="143">
        <f t="shared" si="566"/>
        <v>0</v>
      </c>
      <c r="K393" s="180">
        <f t="shared" si="566"/>
        <v>150</v>
      </c>
      <c r="L393" s="143">
        <f t="shared" si="567"/>
        <v>150</v>
      </c>
      <c r="M393" s="143">
        <f t="shared" si="566"/>
        <v>0</v>
      </c>
      <c r="N393" s="180">
        <f t="shared" si="566"/>
        <v>150</v>
      </c>
    </row>
    <row r="394" spans="1:14" ht="15.75" outlineLevel="7" x14ac:dyDescent="0.25">
      <c r="A394" s="175" t="s">
        <v>414</v>
      </c>
      <c r="B394" s="175" t="s">
        <v>529</v>
      </c>
      <c r="C394" s="175" t="s">
        <v>181</v>
      </c>
      <c r="D394" s="175" t="s">
        <v>7</v>
      </c>
      <c r="E394" s="256" t="s">
        <v>8</v>
      </c>
      <c r="F394" s="108">
        <v>150</v>
      </c>
      <c r="G394" s="108"/>
      <c r="H394" s="3">
        <f>SUM(F394:G394)</f>
        <v>150</v>
      </c>
      <c r="I394" s="108">
        <v>150</v>
      </c>
      <c r="J394" s="108"/>
      <c r="K394" s="3">
        <f>SUM(I394:J394)</f>
        <v>150</v>
      </c>
      <c r="L394" s="108">
        <v>150</v>
      </c>
      <c r="M394" s="108"/>
      <c r="N394" s="3">
        <f>SUM(L394:M394)</f>
        <v>150</v>
      </c>
    </row>
    <row r="395" spans="1:14" ht="15.75" outlineLevel="7" x14ac:dyDescent="0.25">
      <c r="A395" s="198" t="s">
        <v>414</v>
      </c>
      <c r="B395" s="198" t="s">
        <v>529</v>
      </c>
      <c r="C395" s="198" t="s">
        <v>183</v>
      </c>
      <c r="D395" s="198"/>
      <c r="E395" s="254" t="s">
        <v>184</v>
      </c>
      <c r="F395" s="143">
        <f t="shared" ref="F395:N395" si="568">F396</f>
        <v>170</v>
      </c>
      <c r="G395" s="143">
        <f t="shared" si="568"/>
        <v>0</v>
      </c>
      <c r="H395" s="180">
        <f t="shared" si="568"/>
        <v>170</v>
      </c>
      <c r="I395" s="143">
        <f t="shared" ref="I395:L395" si="569">I396</f>
        <v>170</v>
      </c>
      <c r="J395" s="143">
        <f t="shared" si="568"/>
        <v>0</v>
      </c>
      <c r="K395" s="180">
        <f t="shared" si="568"/>
        <v>170</v>
      </c>
      <c r="L395" s="143">
        <f t="shared" si="569"/>
        <v>170</v>
      </c>
      <c r="M395" s="143">
        <f t="shared" si="568"/>
        <v>0</v>
      </c>
      <c r="N395" s="180">
        <f t="shared" si="568"/>
        <v>170</v>
      </c>
    </row>
    <row r="396" spans="1:14" ht="15.75" outlineLevel="7" x14ac:dyDescent="0.25">
      <c r="A396" s="175" t="s">
        <v>414</v>
      </c>
      <c r="B396" s="175" t="s">
        <v>529</v>
      </c>
      <c r="C396" s="175" t="s">
        <v>183</v>
      </c>
      <c r="D396" s="175" t="s">
        <v>7</v>
      </c>
      <c r="E396" s="256" t="s">
        <v>8</v>
      </c>
      <c r="F396" s="108">
        <v>170</v>
      </c>
      <c r="G396" s="108"/>
      <c r="H396" s="3">
        <f>SUM(F396:G396)</f>
        <v>170</v>
      </c>
      <c r="I396" s="145">
        <v>170</v>
      </c>
      <c r="J396" s="108"/>
      <c r="K396" s="3">
        <f>SUM(I396:J396)</f>
        <v>170</v>
      </c>
      <c r="L396" s="145">
        <v>170</v>
      </c>
      <c r="M396" s="108"/>
      <c r="N396" s="3">
        <f>SUM(L396:M396)</f>
        <v>170</v>
      </c>
    </row>
    <row r="397" spans="1:14" ht="15.75" outlineLevel="7" x14ac:dyDescent="0.25">
      <c r="A397" s="198" t="s">
        <v>414</v>
      </c>
      <c r="B397" s="198" t="s">
        <v>529</v>
      </c>
      <c r="C397" s="198" t="s">
        <v>185</v>
      </c>
      <c r="D397" s="198"/>
      <c r="E397" s="254" t="s">
        <v>186</v>
      </c>
      <c r="F397" s="143">
        <f t="shared" ref="F397:N398" si="570">F398</f>
        <v>20</v>
      </c>
      <c r="G397" s="143">
        <f t="shared" si="570"/>
        <v>0</v>
      </c>
      <c r="H397" s="180">
        <f t="shared" si="570"/>
        <v>20</v>
      </c>
      <c r="I397" s="143">
        <f t="shared" ref="I397:L398" si="571">I398</f>
        <v>20</v>
      </c>
      <c r="J397" s="143">
        <f t="shared" si="570"/>
        <v>0</v>
      </c>
      <c r="K397" s="180">
        <f t="shared" si="570"/>
        <v>20</v>
      </c>
      <c r="L397" s="143">
        <f t="shared" si="571"/>
        <v>20</v>
      </c>
      <c r="M397" s="143">
        <f t="shared" si="570"/>
        <v>0</v>
      </c>
      <c r="N397" s="180">
        <f t="shared" si="570"/>
        <v>20</v>
      </c>
    </row>
    <row r="398" spans="1:14" ht="15.75" outlineLevel="7" x14ac:dyDescent="0.25">
      <c r="A398" s="198" t="s">
        <v>414</v>
      </c>
      <c r="B398" s="198" t="s">
        <v>529</v>
      </c>
      <c r="C398" s="198" t="s">
        <v>187</v>
      </c>
      <c r="D398" s="198"/>
      <c r="E398" s="254" t="s">
        <v>188</v>
      </c>
      <c r="F398" s="143">
        <f t="shared" si="570"/>
        <v>20</v>
      </c>
      <c r="G398" s="143">
        <f t="shared" si="570"/>
        <v>0</v>
      </c>
      <c r="H398" s="180">
        <f t="shared" si="570"/>
        <v>20</v>
      </c>
      <c r="I398" s="143">
        <f t="shared" si="571"/>
        <v>20</v>
      </c>
      <c r="J398" s="143">
        <f t="shared" si="570"/>
        <v>0</v>
      </c>
      <c r="K398" s="180">
        <f t="shared" si="570"/>
        <v>20</v>
      </c>
      <c r="L398" s="143">
        <f t="shared" si="571"/>
        <v>20</v>
      </c>
      <c r="M398" s="143">
        <f t="shared" si="570"/>
        <v>0</v>
      </c>
      <c r="N398" s="180">
        <f t="shared" si="570"/>
        <v>20</v>
      </c>
    </row>
    <row r="399" spans="1:14" ht="15.75" outlineLevel="7" x14ac:dyDescent="0.25">
      <c r="A399" s="175" t="s">
        <v>414</v>
      </c>
      <c r="B399" s="175" t="s">
        <v>529</v>
      </c>
      <c r="C399" s="175" t="s">
        <v>187</v>
      </c>
      <c r="D399" s="175" t="s">
        <v>7</v>
      </c>
      <c r="E399" s="256" t="s">
        <v>8</v>
      </c>
      <c r="F399" s="108">
        <v>20</v>
      </c>
      <c r="G399" s="108"/>
      <c r="H399" s="3">
        <f>SUM(F399:G399)</f>
        <v>20</v>
      </c>
      <c r="I399" s="108">
        <v>20</v>
      </c>
      <c r="J399" s="108"/>
      <c r="K399" s="3">
        <f>SUM(I399:J399)</f>
        <v>20</v>
      </c>
      <c r="L399" s="108">
        <v>20</v>
      </c>
      <c r="M399" s="108"/>
      <c r="N399" s="3">
        <f>SUM(L399:M399)</f>
        <v>20</v>
      </c>
    </row>
    <row r="400" spans="1:14" ht="15.75" outlineLevel="7" x14ac:dyDescent="0.25">
      <c r="A400" s="198" t="s">
        <v>414</v>
      </c>
      <c r="B400" s="198" t="s">
        <v>406</v>
      </c>
      <c r="C400" s="175"/>
      <c r="D400" s="175"/>
      <c r="E400" s="255" t="s">
        <v>407</v>
      </c>
      <c r="F400" s="143">
        <f>F401+F419+F436+F413</f>
        <v>45665.099999999991</v>
      </c>
      <c r="G400" s="143">
        <f t="shared" ref="G400:H400" si="572">G401+G419+G436+G413</f>
        <v>4454.1961300000003</v>
      </c>
      <c r="H400" s="180">
        <f t="shared" si="572"/>
        <v>50119.296130000002</v>
      </c>
      <c r="I400" s="143">
        <f t="shared" ref="I400:L400" si="573">I401+I419+I436+I413</f>
        <v>35350.399999999994</v>
      </c>
      <c r="J400" s="143">
        <f t="shared" ref="J400" si="574">J401+J419+J436+J413</f>
        <v>-610</v>
      </c>
      <c r="K400" s="180">
        <f t="shared" ref="K400" si="575">K401+K419+K436+K413</f>
        <v>34740.399999999994</v>
      </c>
      <c r="L400" s="143">
        <f t="shared" si="573"/>
        <v>14574</v>
      </c>
      <c r="M400" s="143">
        <f t="shared" ref="M400" si="576">M401+M419+M436+M413</f>
        <v>0</v>
      </c>
      <c r="N400" s="180">
        <f t="shared" ref="N400" si="577">N401+N419+N436+N413</f>
        <v>14574</v>
      </c>
    </row>
    <row r="401" spans="1:14" ht="15.75" outlineLevel="7" x14ac:dyDescent="0.25">
      <c r="A401" s="198" t="s">
        <v>414</v>
      </c>
      <c r="B401" s="197" t="s">
        <v>455</v>
      </c>
      <c r="C401" s="197"/>
      <c r="D401" s="197"/>
      <c r="E401" s="255" t="s">
        <v>504</v>
      </c>
      <c r="F401" s="143">
        <f t="shared" ref="F401:M402" si="578">F402</f>
        <v>23400</v>
      </c>
      <c r="G401" s="143">
        <f t="shared" si="578"/>
        <v>4454.1961300000003</v>
      </c>
      <c r="H401" s="180">
        <f t="shared" si="578"/>
        <v>27854.19613</v>
      </c>
      <c r="I401" s="143"/>
      <c r="J401" s="143">
        <f t="shared" si="578"/>
        <v>0</v>
      </c>
      <c r="K401" s="180"/>
      <c r="L401" s="143"/>
      <c r="M401" s="143">
        <f t="shared" si="578"/>
        <v>0</v>
      </c>
      <c r="N401" s="180"/>
    </row>
    <row r="402" spans="1:14" ht="15.75" outlineLevel="7" x14ac:dyDescent="0.25">
      <c r="A402" s="198" t="s">
        <v>414</v>
      </c>
      <c r="B402" s="197" t="s">
        <v>455</v>
      </c>
      <c r="C402" s="198" t="s">
        <v>189</v>
      </c>
      <c r="D402" s="198"/>
      <c r="E402" s="254" t="s">
        <v>190</v>
      </c>
      <c r="F402" s="143">
        <f t="shared" si="578"/>
        <v>23400</v>
      </c>
      <c r="G402" s="143">
        <f t="shared" si="578"/>
        <v>4454.1961300000003</v>
      </c>
      <c r="H402" s="180">
        <f t="shared" si="578"/>
        <v>27854.19613</v>
      </c>
      <c r="I402" s="143"/>
      <c r="J402" s="143">
        <f t="shared" si="578"/>
        <v>0</v>
      </c>
      <c r="K402" s="180"/>
      <c r="L402" s="143"/>
      <c r="M402" s="143">
        <f t="shared" si="578"/>
        <v>0</v>
      </c>
      <c r="N402" s="180"/>
    </row>
    <row r="403" spans="1:14" ht="31.5" outlineLevel="7" x14ac:dyDescent="0.25">
      <c r="A403" s="198" t="s">
        <v>414</v>
      </c>
      <c r="B403" s="197" t="s">
        <v>455</v>
      </c>
      <c r="C403" s="198" t="s">
        <v>191</v>
      </c>
      <c r="D403" s="198"/>
      <c r="E403" s="254" t="s">
        <v>192</v>
      </c>
      <c r="F403" s="143">
        <f>F408+F404+F406</f>
        <v>23400</v>
      </c>
      <c r="G403" s="143">
        <f t="shared" ref="G403:M403" si="579">G408+G404+G406</f>
        <v>4454.1961300000003</v>
      </c>
      <c r="H403" s="180">
        <f t="shared" si="579"/>
        <v>27854.19613</v>
      </c>
      <c r="I403" s="143">
        <f t="shared" si="579"/>
        <v>0</v>
      </c>
      <c r="J403" s="143">
        <f t="shared" si="579"/>
        <v>0</v>
      </c>
      <c r="K403" s="180"/>
      <c r="L403" s="143">
        <f t="shared" si="579"/>
        <v>0</v>
      </c>
      <c r="M403" s="143">
        <f t="shared" si="579"/>
        <v>0</v>
      </c>
      <c r="N403" s="180"/>
    </row>
    <row r="404" spans="1:14" ht="31.5" outlineLevel="7" x14ac:dyDescent="0.25">
      <c r="A404" s="198" t="s">
        <v>414</v>
      </c>
      <c r="B404" s="198" t="s">
        <v>455</v>
      </c>
      <c r="C404" s="198" t="s">
        <v>868</v>
      </c>
      <c r="D404" s="198"/>
      <c r="E404" s="254" t="s">
        <v>884</v>
      </c>
      <c r="F404" s="143"/>
      <c r="G404" s="143">
        <f t="shared" ref="G404:M404" si="580">G405</f>
        <v>1113.5490400000001</v>
      </c>
      <c r="H404" s="180">
        <f t="shared" si="580"/>
        <v>1113.5490400000001</v>
      </c>
      <c r="I404" s="143"/>
      <c r="J404" s="143">
        <f t="shared" si="580"/>
        <v>0</v>
      </c>
      <c r="K404" s="180"/>
      <c r="L404" s="143"/>
      <c r="M404" s="143">
        <f t="shared" si="580"/>
        <v>0</v>
      </c>
      <c r="N404" s="180"/>
    </row>
    <row r="405" spans="1:14" ht="15.75" outlineLevel="7" x14ac:dyDescent="0.25">
      <c r="A405" s="175" t="s">
        <v>414</v>
      </c>
      <c r="B405" s="175" t="s">
        <v>455</v>
      </c>
      <c r="C405" s="175" t="s">
        <v>868</v>
      </c>
      <c r="D405" s="175" t="s">
        <v>51</v>
      </c>
      <c r="E405" s="256" t="s">
        <v>52</v>
      </c>
      <c r="F405" s="143"/>
      <c r="G405" s="171">
        <v>1113.5490400000001</v>
      </c>
      <c r="H405" s="240">
        <f>SUM(F405:G405)</f>
        <v>1113.5490400000001</v>
      </c>
      <c r="I405" s="145"/>
      <c r="J405" s="172"/>
      <c r="K405" s="3"/>
      <c r="L405" s="199"/>
      <c r="M405" s="3"/>
      <c r="N405" s="3"/>
    </row>
    <row r="406" spans="1:14" ht="31.5" outlineLevel="7" x14ac:dyDescent="0.25">
      <c r="A406" s="198" t="s">
        <v>414</v>
      </c>
      <c r="B406" s="198" t="s">
        <v>455</v>
      </c>
      <c r="C406" s="198" t="s">
        <v>868</v>
      </c>
      <c r="D406" s="198"/>
      <c r="E406" s="254" t="s">
        <v>888</v>
      </c>
      <c r="F406" s="143"/>
      <c r="G406" s="143">
        <f t="shared" ref="G406:M406" si="581">G407</f>
        <v>3340.6470899999999</v>
      </c>
      <c r="H406" s="180">
        <f t="shared" si="581"/>
        <v>3340.6470899999999</v>
      </c>
      <c r="I406" s="143"/>
      <c r="J406" s="143">
        <f t="shared" si="581"/>
        <v>0</v>
      </c>
      <c r="K406" s="180"/>
      <c r="L406" s="180"/>
      <c r="M406" s="180">
        <f t="shared" si="581"/>
        <v>0</v>
      </c>
      <c r="N406" s="180"/>
    </row>
    <row r="407" spans="1:14" ht="15.75" outlineLevel="7" x14ac:dyDescent="0.25">
      <c r="A407" s="175" t="s">
        <v>414</v>
      </c>
      <c r="B407" s="175" t="s">
        <v>455</v>
      </c>
      <c r="C407" s="175" t="s">
        <v>868</v>
      </c>
      <c r="D407" s="175" t="s">
        <v>51</v>
      </c>
      <c r="E407" s="256" t="s">
        <v>52</v>
      </c>
      <c r="F407" s="143"/>
      <c r="G407" s="171">
        <v>3340.6470899999999</v>
      </c>
      <c r="H407" s="240">
        <f>SUM(F407:G407)</f>
        <v>3340.6470899999999</v>
      </c>
      <c r="I407" s="145"/>
      <c r="J407" s="172"/>
      <c r="K407" s="3"/>
      <c r="L407" s="199"/>
      <c r="M407" s="3"/>
      <c r="N407" s="3"/>
    </row>
    <row r="408" spans="1:14" ht="15.75" outlineLevel="7" x14ac:dyDescent="0.25">
      <c r="A408" s="198" t="s">
        <v>414</v>
      </c>
      <c r="B408" s="197" t="s">
        <v>455</v>
      </c>
      <c r="C408" s="198" t="s">
        <v>521</v>
      </c>
      <c r="D408" s="175"/>
      <c r="E408" s="254" t="s">
        <v>520</v>
      </c>
      <c r="F408" s="143">
        <f>F409+F411</f>
        <v>23400</v>
      </c>
      <c r="G408" s="143">
        <f t="shared" ref="G408:H408" si="582">G409+G411</f>
        <v>0</v>
      </c>
      <c r="H408" s="180">
        <f t="shared" si="582"/>
        <v>23400</v>
      </c>
      <c r="I408" s="143"/>
      <c r="J408" s="143">
        <f t="shared" ref="J408" si="583">J409+J411</f>
        <v>0</v>
      </c>
      <c r="K408" s="180"/>
      <c r="L408" s="143"/>
      <c r="M408" s="143">
        <f t="shared" ref="M408" si="584">M409+M411</f>
        <v>0</v>
      </c>
      <c r="N408" s="180"/>
    </row>
    <row r="409" spans="1:14" ht="15.75" outlineLevel="7" x14ac:dyDescent="0.25">
      <c r="A409" s="178" t="s">
        <v>414</v>
      </c>
      <c r="B409" s="197" t="s">
        <v>455</v>
      </c>
      <c r="C409" s="198" t="s">
        <v>522</v>
      </c>
      <c r="D409" s="198"/>
      <c r="E409" s="254" t="s">
        <v>537</v>
      </c>
      <c r="F409" s="143">
        <f t="shared" ref="F409:M411" si="585">F410</f>
        <v>2340</v>
      </c>
      <c r="G409" s="143">
        <f t="shared" si="585"/>
        <v>0</v>
      </c>
      <c r="H409" s="180">
        <f t="shared" si="585"/>
        <v>2340</v>
      </c>
      <c r="I409" s="143"/>
      <c r="J409" s="143">
        <f t="shared" si="585"/>
        <v>0</v>
      </c>
      <c r="K409" s="180"/>
      <c r="L409" s="143"/>
      <c r="M409" s="143">
        <f t="shared" si="585"/>
        <v>0</v>
      </c>
      <c r="N409" s="180"/>
    </row>
    <row r="410" spans="1:14" ht="15.75" outlineLevel="7" x14ac:dyDescent="0.25">
      <c r="A410" s="179" t="s">
        <v>414</v>
      </c>
      <c r="B410" s="280" t="s">
        <v>455</v>
      </c>
      <c r="C410" s="175" t="s">
        <v>522</v>
      </c>
      <c r="D410" s="175" t="s">
        <v>51</v>
      </c>
      <c r="E410" s="256" t="s">
        <v>52</v>
      </c>
      <c r="F410" s="108">
        <v>2340</v>
      </c>
      <c r="G410" s="108"/>
      <c r="H410" s="3">
        <f>SUM(F410:G410)</f>
        <v>2340</v>
      </c>
      <c r="I410" s="145"/>
      <c r="J410" s="108"/>
      <c r="K410" s="3"/>
      <c r="L410" s="145"/>
      <c r="M410" s="108"/>
      <c r="N410" s="3"/>
    </row>
    <row r="411" spans="1:14" ht="15.75" outlineLevel="7" x14ac:dyDescent="0.25">
      <c r="A411" s="178" t="s">
        <v>414</v>
      </c>
      <c r="B411" s="197" t="s">
        <v>455</v>
      </c>
      <c r="C411" s="198" t="s">
        <v>522</v>
      </c>
      <c r="D411" s="198"/>
      <c r="E411" s="254" t="s">
        <v>598</v>
      </c>
      <c r="F411" s="143">
        <f t="shared" si="585"/>
        <v>21060</v>
      </c>
      <c r="G411" s="143">
        <f t="shared" si="585"/>
        <v>0</v>
      </c>
      <c r="H411" s="180">
        <f t="shared" si="585"/>
        <v>21060</v>
      </c>
      <c r="I411" s="143"/>
      <c r="J411" s="143">
        <f t="shared" si="585"/>
        <v>0</v>
      </c>
      <c r="K411" s="180"/>
      <c r="L411" s="143"/>
      <c r="M411" s="143">
        <f t="shared" si="585"/>
        <v>0</v>
      </c>
      <c r="N411" s="180"/>
    </row>
    <row r="412" spans="1:14" ht="15.75" outlineLevel="7" x14ac:dyDescent="0.25">
      <c r="A412" s="179" t="s">
        <v>414</v>
      </c>
      <c r="B412" s="280" t="s">
        <v>455</v>
      </c>
      <c r="C412" s="175" t="s">
        <v>522</v>
      </c>
      <c r="D412" s="175" t="s">
        <v>51</v>
      </c>
      <c r="E412" s="256" t="s">
        <v>52</v>
      </c>
      <c r="F412" s="108">
        <v>21060</v>
      </c>
      <c r="G412" s="108"/>
      <c r="H412" s="3">
        <f>SUM(F412:G412)</f>
        <v>21060</v>
      </c>
      <c r="I412" s="145"/>
      <c r="J412" s="108"/>
      <c r="K412" s="3"/>
      <c r="L412" s="145"/>
      <c r="M412" s="108"/>
      <c r="N412" s="3"/>
    </row>
    <row r="413" spans="1:14" ht="15.75" outlineLevel="7" x14ac:dyDescent="0.25">
      <c r="A413" s="278" t="s">
        <v>414</v>
      </c>
      <c r="B413" s="278" t="s">
        <v>487</v>
      </c>
      <c r="C413" s="278"/>
      <c r="D413" s="278"/>
      <c r="E413" s="261" t="s">
        <v>488</v>
      </c>
      <c r="F413" s="143">
        <f t="shared" ref="F413:M417" si="586">F414</f>
        <v>6996.8999999999978</v>
      </c>
      <c r="G413" s="143">
        <f t="shared" si="586"/>
        <v>0</v>
      </c>
      <c r="H413" s="180">
        <f t="shared" si="586"/>
        <v>6996.8999999999978</v>
      </c>
      <c r="I413" s="143">
        <f t="shared" ref="I413:I417" si="587">I414</f>
        <v>20776.399999999998</v>
      </c>
      <c r="J413" s="143">
        <f t="shared" si="586"/>
        <v>-610</v>
      </c>
      <c r="K413" s="180">
        <f t="shared" si="586"/>
        <v>20166.399999999998</v>
      </c>
      <c r="L413" s="143"/>
      <c r="M413" s="143">
        <f t="shared" si="586"/>
        <v>0</v>
      </c>
      <c r="N413" s="180"/>
    </row>
    <row r="414" spans="1:14" ht="31.5" outlineLevel="7" x14ac:dyDescent="0.25">
      <c r="A414" s="278" t="s">
        <v>414</v>
      </c>
      <c r="B414" s="278" t="s">
        <v>487</v>
      </c>
      <c r="C414" s="278" t="s">
        <v>134</v>
      </c>
      <c r="D414" s="278"/>
      <c r="E414" s="261" t="s">
        <v>135</v>
      </c>
      <c r="F414" s="143">
        <f t="shared" si="586"/>
        <v>6996.8999999999978</v>
      </c>
      <c r="G414" s="143">
        <f t="shared" si="586"/>
        <v>0</v>
      </c>
      <c r="H414" s="180">
        <f t="shared" si="586"/>
        <v>6996.8999999999978</v>
      </c>
      <c r="I414" s="143">
        <f t="shared" si="587"/>
        <v>20776.399999999998</v>
      </c>
      <c r="J414" s="143">
        <f t="shared" si="586"/>
        <v>-610</v>
      </c>
      <c r="K414" s="180">
        <f t="shared" si="586"/>
        <v>20166.399999999998</v>
      </c>
      <c r="L414" s="143"/>
      <c r="M414" s="143">
        <f t="shared" si="586"/>
        <v>0</v>
      </c>
      <c r="N414" s="180"/>
    </row>
    <row r="415" spans="1:14" ht="15.75" outlineLevel="7" x14ac:dyDescent="0.25">
      <c r="A415" s="278" t="s">
        <v>414</v>
      </c>
      <c r="B415" s="278" t="s">
        <v>487</v>
      </c>
      <c r="C415" s="278" t="s">
        <v>197</v>
      </c>
      <c r="D415" s="278"/>
      <c r="E415" s="261" t="s">
        <v>198</v>
      </c>
      <c r="F415" s="143">
        <f t="shared" si="586"/>
        <v>6996.8999999999978</v>
      </c>
      <c r="G415" s="143">
        <f t="shared" si="586"/>
        <v>0</v>
      </c>
      <c r="H415" s="180">
        <f t="shared" si="586"/>
        <v>6996.8999999999978</v>
      </c>
      <c r="I415" s="143">
        <f t="shared" si="587"/>
        <v>20776.399999999998</v>
      </c>
      <c r="J415" s="143">
        <f t="shared" si="586"/>
        <v>-610</v>
      </c>
      <c r="K415" s="180">
        <f t="shared" si="586"/>
        <v>20166.399999999998</v>
      </c>
      <c r="L415" s="143"/>
      <c r="M415" s="143">
        <f t="shared" si="586"/>
        <v>0</v>
      </c>
      <c r="N415" s="180"/>
    </row>
    <row r="416" spans="1:14" ht="15.75" outlineLevel="7" x14ac:dyDescent="0.25">
      <c r="A416" s="278" t="s">
        <v>414</v>
      </c>
      <c r="B416" s="278" t="s">
        <v>487</v>
      </c>
      <c r="C416" s="278" t="s">
        <v>199</v>
      </c>
      <c r="D416" s="278"/>
      <c r="E416" s="261" t="s">
        <v>371</v>
      </c>
      <c r="F416" s="143">
        <f t="shared" si="586"/>
        <v>6996.8999999999978</v>
      </c>
      <c r="G416" s="143">
        <f t="shared" si="586"/>
        <v>0</v>
      </c>
      <c r="H416" s="180">
        <f t="shared" si="586"/>
        <v>6996.8999999999978</v>
      </c>
      <c r="I416" s="143">
        <f t="shared" si="587"/>
        <v>20776.399999999998</v>
      </c>
      <c r="J416" s="143">
        <f t="shared" si="586"/>
        <v>-610</v>
      </c>
      <c r="K416" s="180">
        <f t="shared" si="586"/>
        <v>20166.399999999998</v>
      </c>
      <c r="L416" s="143"/>
      <c r="M416" s="143">
        <f t="shared" si="586"/>
        <v>0</v>
      </c>
      <c r="N416" s="180"/>
    </row>
    <row r="417" spans="1:14" ht="15.75" outlineLevel="7" x14ac:dyDescent="0.25">
      <c r="A417" s="278" t="s">
        <v>414</v>
      </c>
      <c r="B417" s="278" t="s">
        <v>487</v>
      </c>
      <c r="C417" s="278" t="s">
        <v>508</v>
      </c>
      <c r="D417" s="178"/>
      <c r="E417" s="264" t="s">
        <v>507</v>
      </c>
      <c r="F417" s="143">
        <f t="shared" si="586"/>
        <v>6996.8999999999978</v>
      </c>
      <c r="G417" s="143">
        <f t="shared" si="586"/>
        <v>0</v>
      </c>
      <c r="H417" s="180">
        <f t="shared" si="586"/>
        <v>6996.8999999999978</v>
      </c>
      <c r="I417" s="143">
        <f t="shared" si="587"/>
        <v>20776.399999999998</v>
      </c>
      <c r="J417" s="143">
        <f t="shared" si="586"/>
        <v>-610</v>
      </c>
      <c r="K417" s="180">
        <f t="shared" si="586"/>
        <v>20166.399999999998</v>
      </c>
      <c r="L417" s="143"/>
      <c r="M417" s="143">
        <f t="shared" si="586"/>
        <v>0</v>
      </c>
      <c r="N417" s="180"/>
    </row>
    <row r="418" spans="1:14" ht="15.75" outlineLevel="7" x14ac:dyDescent="0.25">
      <c r="A418" s="279" t="s">
        <v>414</v>
      </c>
      <c r="B418" s="279" t="s">
        <v>487</v>
      </c>
      <c r="C418" s="279" t="s">
        <v>508</v>
      </c>
      <c r="D418" s="179" t="s">
        <v>51</v>
      </c>
      <c r="E418" s="265" t="s">
        <v>364</v>
      </c>
      <c r="F418" s="108">
        <f>10500-1158.2+37.3+117.8-2500</f>
        <v>6996.8999999999978</v>
      </c>
      <c r="G418" s="108"/>
      <c r="H418" s="3">
        <f>SUM(F418:G418)</f>
        <v>6996.8999999999978</v>
      </c>
      <c r="I418" s="145">
        <f>25239.1+37.3-4500</f>
        <v>20776.399999999998</v>
      </c>
      <c r="J418" s="172">
        <v>-610</v>
      </c>
      <c r="K418" s="3">
        <f>SUM(I418:J418)</f>
        <v>20166.399999999998</v>
      </c>
      <c r="L418" s="145"/>
      <c r="M418" s="108"/>
      <c r="N418" s="3"/>
    </row>
    <row r="419" spans="1:14" ht="15.75" outlineLevel="1" x14ac:dyDescent="0.25">
      <c r="A419" s="198" t="s">
        <v>414</v>
      </c>
      <c r="B419" s="198" t="s">
        <v>408</v>
      </c>
      <c r="C419" s="198"/>
      <c r="D419" s="198"/>
      <c r="E419" s="254" t="s">
        <v>409</v>
      </c>
      <c r="F419" s="143">
        <f>F420+F425</f>
        <v>382.9</v>
      </c>
      <c r="G419" s="143">
        <f t="shared" ref="G419:H419" si="588">G420+G425</f>
        <v>0</v>
      </c>
      <c r="H419" s="180">
        <f t="shared" si="588"/>
        <v>382.9</v>
      </c>
      <c r="I419" s="143">
        <f t="shared" ref="I419:L419" si="589">I420+I425</f>
        <v>382.9</v>
      </c>
      <c r="J419" s="143">
        <f t="shared" ref="J419" si="590">J420+J425</f>
        <v>0</v>
      </c>
      <c r="K419" s="180">
        <f t="shared" ref="K419" si="591">K420+K425</f>
        <v>382.9</v>
      </c>
      <c r="L419" s="143">
        <f t="shared" si="589"/>
        <v>382.9</v>
      </c>
      <c r="M419" s="143">
        <f t="shared" ref="M419" si="592">M420+M425</f>
        <v>0</v>
      </c>
      <c r="N419" s="180">
        <f t="shared" ref="N419" si="593">N420+N425</f>
        <v>382.9</v>
      </c>
    </row>
    <row r="420" spans="1:14" ht="31.5" outlineLevel="2" x14ac:dyDescent="0.25">
      <c r="A420" s="198" t="s">
        <v>414</v>
      </c>
      <c r="B420" s="198" t="s">
        <v>408</v>
      </c>
      <c r="C420" s="198" t="s">
        <v>36</v>
      </c>
      <c r="D420" s="198"/>
      <c r="E420" s="254" t="s">
        <v>37</v>
      </c>
      <c r="F420" s="143">
        <f t="shared" ref="F420:N423" si="594">F421</f>
        <v>74.099999999999994</v>
      </c>
      <c r="G420" s="143">
        <f t="shared" si="594"/>
        <v>0</v>
      </c>
      <c r="H420" s="180">
        <f t="shared" si="594"/>
        <v>74.099999999999994</v>
      </c>
      <c r="I420" s="143">
        <f t="shared" ref="I420:L423" si="595">I421</f>
        <v>74.099999999999994</v>
      </c>
      <c r="J420" s="143">
        <f t="shared" si="594"/>
        <v>0</v>
      </c>
      <c r="K420" s="180">
        <f t="shared" si="594"/>
        <v>74.099999999999994</v>
      </c>
      <c r="L420" s="143">
        <f t="shared" si="595"/>
        <v>74.099999999999994</v>
      </c>
      <c r="M420" s="143">
        <f t="shared" si="594"/>
        <v>0</v>
      </c>
      <c r="N420" s="180">
        <f t="shared" si="594"/>
        <v>74.099999999999994</v>
      </c>
    </row>
    <row r="421" spans="1:14" ht="31.5" outlineLevel="3" x14ac:dyDescent="0.25">
      <c r="A421" s="198" t="s">
        <v>414</v>
      </c>
      <c r="B421" s="198" t="s">
        <v>408</v>
      </c>
      <c r="C421" s="198" t="s">
        <v>81</v>
      </c>
      <c r="D421" s="198"/>
      <c r="E421" s="254" t="s">
        <v>82</v>
      </c>
      <c r="F421" s="143">
        <f t="shared" si="594"/>
        <v>74.099999999999994</v>
      </c>
      <c r="G421" s="143">
        <f t="shared" si="594"/>
        <v>0</v>
      </c>
      <c r="H421" s="180">
        <f t="shared" si="594"/>
        <v>74.099999999999994</v>
      </c>
      <c r="I421" s="143">
        <f t="shared" si="595"/>
        <v>74.099999999999994</v>
      </c>
      <c r="J421" s="143">
        <f t="shared" si="594"/>
        <v>0</v>
      </c>
      <c r="K421" s="180">
        <f t="shared" si="594"/>
        <v>74.099999999999994</v>
      </c>
      <c r="L421" s="143">
        <f t="shared" si="595"/>
        <v>74.099999999999994</v>
      </c>
      <c r="M421" s="143">
        <f t="shared" si="594"/>
        <v>0</v>
      </c>
      <c r="N421" s="180">
        <f t="shared" si="594"/>
        <v>74.099999999999994</v>
      </c>
    </row>
    <row r="422" spans="1:14" ht="31.5" outlineLevel="4" x14ac:dyDescent="0.25">
      <c r="A422" s="198" t="s">
        <v>414</v>
      </c>
      <c r="B422" s="198" t="s">
        <v>408</v>
      </c>
      <c r="C422" s="198" t="s">
        <v>83</v>
      </c>
      <c r="D422" s="198"/>
      <c r="E422" s="254" t="s">
        <v>31</v>
      </c>
      <c r="F422" s="143">
        <f t="shared" si="594"/>
        <v>74.099999999999994</v>
      </c>
      <c r="G422" s="143">
        <f t="shared" si="594"/>
        <v>0</v>
      </c>
      <c r="H422" s="180">
        <f t="shared" si="594"/>
        <v>74.099999999999994</v>
      </c>
      <c r="I422" s="143">
        <f t="shared" si="595"/>
        <v>74.099999999999994</v>
      </c>
      <c r="J422" s="143">
        <f t="shared" si="594"/>
        <v>0</v>
      </c>
      <c r="K422" s="180">
        <f t="shared" si="594"/>
        <v>74.099999999999994</v>
      </c>
      <c r="L422" s="143">
        <f t="shared" si="595"/>
        <v>74.099999999999994</v>
      </c>
      <c r="M422" s="143">
        <f t="shared" si="594"/>
        <v>0</v>
      </c>
      <c r="N422" s="180">
        <f t="shared" si="594"/>
        <v>74.099999999999994</v>
      </c>
    </row>
    <row r="423" spans="1:14" ht="15.75" outlineLevel="5" x14ac:dyDescent="0.25">
      <c r="A423" s="198" t="s">
        <v>414</v>
      </c>
      <c r="B423" s="198" t="s">
        <v>408</v>
      </c>
      <c r="C423" s="198" t="s">
        <v>84</v>
      </c>
      <c r="D423" s="198"/>
      <c r="E423" s="254" t="s">
        <v>85</v>
      </c>
      <c r="F423" s="143">
        <f t="shared" si="594"/>
        <v>74.099999999999994</v>
      </c>
      <c r="G423" s="143">
        <f t="shared" si="594"/>
        <v>0</v>
      </c>
      <c r="H423" s="180">
        <f t="shared" si="594"/>
        <v>74.099999999999994</v>
      </c>
      <c r="I423" s="143">
        <f t="shared" si="595"/>
        <v>74.099999999999994</v>
      </c>
      <c r="J423" s="143">
        <f t="shared" si="594"/>
        <v>0</v>
      </c>
      <c r="K423" s="180">
        <f t="shared" si="594"/>
        <v>74.099999999999994</v>
      </c>
      <c r="L423" s="143">
        <f t="shared" si="595"/>
        <v>74.099999999999994</v>
      </c>
      <c r="M423" s="143">
        <f t="shared" si="594"/>
        <v>0</v>
      </c>
      <c r="N423" s="180">
        <f t="shared" si="594"/>
        <v>74.099999999999994</v>
      </c>
    </row>
    <row r="424" spans="1:14" ht="15.75" outlineLevel="7" x14ac:dyDescent="0.25">
      <c r="A424" s="175" t="s">
        <v>414</v>
      </c>
      <c r="B424" s="175" t="s">
        <v>408</v>
      </c>
      <c r="C424" s="175" t="s">
        <v>84</v>
      </c>
      <c r="D424" s="175" t="s">
        <v>7</v>
      </c>
      <c r="E424" s="256" t="s">
        <v>8</v>
      </c>
      <c r="F424" s="108">
        <v>74.099999999999994</v>
      </c>
      <c r="G424" s="108"/>
      <c r="H424" s="3">
        <f>SUM(F424:G424)</f>
        <v>74.099999999999994</v>
      </c>
      <c r="I424" s="145">
        <v>74.099999999999994</v>
      </c>
      <c r="J424" s="108"/>
      <c r="K424" s="3">
        <f>SUM(I424:J424)</f>
        <v>74.099999999999994</v>
      </c>
      <c r="L424" s="145">
        <v>74.099999999999994</v>
      </c>
      <c r="M424" s="108"/>
      <c r="N424" s="3">
        <f>SUM(L424:M424)</f>
        <v>74.099999999999994</v>
      </c>
    </row>
    <row r="425" spans="1:14" ht="31.5" outlineLevel="2" x14ac:dyDescent="0.25">
      <c r="A425" s="198" t="s">
        <v>414</v>
      </c>
      <c r="B425" s="198" t="s">
        <v>408</v>
      </c>
      <c r="C425" s="198" t="s">
        <v>26</v>
      </c>
      <c r="D425" s="198"/>
      <c r="E425" s="254" t="s">
        <v>27</v>
      </c>
      <c r="F425" s="143">
        <f t="shared" ref="F425:H425" si="596">F426+F430</f>
        <v>308.8</v>
      </c>
      <c r="G425" s="143">
        <f t="shared" si="596"/>
        <v>0</v>
      </c>
      <c r="H425" s="180">
        <f t="shared" si="596"/>
        <v>308.8</v>
      </c>
      <c r="I425" s="143">
        <f t="shared" ref="I425:N425" si="597">I426+I430</f>
        <v>308.8</v>
      </c>
      <c r="J425" s="143">
        <f t="shared" si="597"/>
        <v>0</v>
      </c>
      <c r="K425" s="180">
        <f t="shared" si="597"/>
        <v>308.8</v>
      </c>
      <c r="L425" s="143">
        <f t="shared" si="597"/>
        <v>308.8</v>
      </c>
      <c r="M425" s="143">
        <f t="shared" si="597"/>
        <v>0</v>
      </c>
      <c r="N425" s="180">
        <f t="shared" si="597"/>
        <v>308.8</v>
      </c>
    </row>
    <row r="426" spans="1:14" ht="15.75" outlineLevel="3" x14ac:dyDescent="0.25">
      <c r="A426" s="198" t="s">
        <v>414</v>
      </c>
      <c r="B426" s="198" t="s">
        <v>408</v>
      </c>
      <c r="C426" s="198" t="s">
        <v>57</v>
      </c>
      <c r="D426" s="198"/>
      <c r="E426" s="254" t="s">
        <v>58</v>
      </c>
      <c r="F426" s="143">
        <f>F427</f>
        <v>228.8</v>
      </c>
      <c r="G426" s="143">
        <f t="shared" ref="G426:H426" si="598">G427</f>
        <v>0</v>
      </c>
      <c r="H426" s="180">
        <f t="shared" si="598"/>
        <v>228.8</v>
      </c>
      <c r="I426" s="143">
        <f>I427</f>
        <v>228.8</v>
      </c>
      <c r="J426" s="143">
        <f t="shared" ref="J426" si="599">J427</f>
        <v>0</v>
      </c>
      <c r="K426" s="180">
        <f t="shared" ref="K426" si="600">K427</f>
        <v>228.8</v>
      </c>
      <c r="L426" s="143">
        <f>L427</f>
        <v>228.8</v>
      </c>
      <c r="M426" s="143">
        <f t="shared" ref="M426" si="601">M427</f>
        <v>0</v>
      </c>
      <c r="N426" s="180">
        <f t="shared" ref="N426" si="602">N427</f>
        <v>228.8</v>
      </c>
    </row>
    <row r="427" spans="1:14" ht="31.5" outlineLevel="4" x14ac:dyDescent="0.25">
      <c r="A427" s="198" t="s">
        <v>414</v>
      </c>
      <c r="B427" s="198" t="s">
        <v>408</v>
      </c>
      <c r="C427" s="198" t="s">
        <v>59</v>
      </c>
      <c r="D427" s="198"/>
      <c r="E427" s="254" t="s">
        <v>60</v>
      </c>
      <c r="F427" s="143">
        <f t="shared" ref="F427:N428" si="603">F428</f>
        <v>228.8</v>
      </c>
      <c r="G427" s="143">
        <f t="shared" si="603"/>
        <v>0</v>
      </c>
      <c r="H427" s="180">
        <f t="shared" si="603"/>
        <v>228.8</v>
      </c>
      <c r="I427" s="143">
        <f t="shared" ref="I427:L428" si="604">I428</f>
        <v>228.8</v>
      </c>
      <c r="J427" s="143">
        <f t="shared" si="603"/>
        <v>0</v>
      </c>
      <c r="K427" s="180">
        <f t="shared" si="603"/>
        <v>228.8</v>
      </c>
      <c r="L427" s="143">
        <f t="shared" si="604"/>
        <v>228.8</v>
      </c>
      <c r="M427" s="143">
        <f t="shared" si="603"/>
        <v>0</v>
      </c>
      <c r="N427" s="180">
        <f t="shared" si="603"/>
        <v>228.8</v>
      </c>
    </row>
    <row r="428" spans="1:14" ht="15.75" outlineLevel="5" x14ac:dyDescent="0.25">
      <c r="A428" s="198" t="s">
        <v>414</v>
      </c>
      <c r="B428" s="198" t="s">
        <v>408</v>
      </c>
      <c r="C428" s="198" t="s">
        <v>61</v>
      </c>
      <c r="D428" s="198"/>
      <c r="E428" s="254" t="s">
        <v>62</v>
      </c>
      <c r="F428" s="143">
        <f t="shared" si="603"/>
        <v>228.8</v>
      </c>
      <c r="G428" s="143">
        <f t="shared" si="603"/>
        <v>0</v>
      </c>
      <c r="H428" s="180">
        <f t="shared" si="603"/>
        <v>228.8</v>
      </c>
      <c r="I428" s="143">
        <f t="shared" si="604"/>
        <v>228.8</v>
      </c>
      <c r="J428" s="143">
        <f t="shared" si="603"/>
        <v>0</v>
      </c>
      <c r="K428" s="180">
        <f t="shared" si="603"/>
        <v>228.8</v>
      </c>
      <c r="L428" s="143">
        <f t="shared" si="604"/>
        <v>228.8</v>
      </c>
      <c r="M428" s="143">
        <f t="shared" si="603"/>
        <v>0</v>
      </c>
      <c r="N428" s="180">
        <f t="shared" si="603"/>
        <v>228.8</v>
      </c>
    </row>
    <row r="429" spans="1:14" ht="15.75" outlineLevel="7" x14ac:dyDescent="0.25">
      <c r="A429" s="175" t="s">
        <v>414</v>
      </c>
      <c r="B429" s="175" t="s">
        <v>408</v>
      </c>
      <c r="C429" s="175" t="s">
        <v>61</v>
      </c>
      <c r="D429" s="175" t="s">
        <v>7</v>
      </c>
      <c r="E429" s="256" t="s">
        <v>8</v>
      </c>
      <c r="F429" s="108">
        <v>228.8</v>
      </c>
      <c r="G429" s="108"/>
      <c r="H429" s="3">
        <f>SUM(F429:G429)</f>
        <v>228.8</v>
      </c>
      <c r="I429" s="145">
        <v>228.8</v>
      </c>
      <c r="J429" s="108"/>
      <c r="K429" s="3">
        <f>SUM(I429:J429)</f>
        <v>228.8</v>
      </c>
      <c r="L429" s="145">
        <v>228.8</v>
      </c>
      <c r="M429" s="108"/>
      <c r="N429" s="3">
        <f>SUM(L429:M429)</f>
        <v>228.8</v>
      </c>
    </row>
    <row r="430" spans="1:14" ht="31.5" outlineLevel="3" x14ac:dyDescent="0.25">
      <c r="A430" s="198" t="s">
        <v>414</v>
      </c>
      <c r="B430" s="198" t="s">
        <v>408</v>
      </c>
      <c r="C430" s="198" t="s">
        <v>28</v>
      </c>
      <c r="D430" s="198"/>
      <c r="E430" s="254" t="s">
        <v>29</v>
      </c>
      <c r="F430" s="143">
        <f>F431</f>
        <v>80</v>
      </c>
      <c r="G430" s="143">
        <f t="shared" ref="G430:H430" si="605">G431</f>
        <v>0</v>
      </c>
      <c r="H430" s="180">
        <f t="shared" si="605"/>
        <v>80</v>
      </c>
      <c r="I430" s="143">
        <f t="shared" ref="I430:L430" si="606">I431</f>
        <v>80</v>
      </c>
      <c r="J430" s="143">
        <f t="shared" ref="J430" si="607">J431</f>
        <v>0</v>
      </c>
      <c r="K430" s="180">
        <f t="shared" ref="K430" si="608">K431</f>
        <v>80</v>
      </c>
      <c r="L430" s="143">
        <f t="shared" si="606"/>
        <v>80</v>
      </c>
      <c r="M430" s="143">
        <f t="shared" ref="M430" si="609">M431</f>
        <v>0</v>
      </c>
      <c r="N430" s="180">
        <f t="shared" ref="N430" si="610">N431</f>
        <v>80</v>
      </c>
    </row>
    <row r="431" spans="1:14" ht="31.5" outlineLevel="4" x14ac:dyDescent="0.25">
      <c r="A431" s="198" t="s">
        <v>414</v>
      </c>
      <c r="B431" s="198" t="s">
        <v>408</v>
      </c>
      <c r="C431" s="198" t="s">
        <v>68</v>
      </c>
      <c r="D431" s="198"/>
      <c r="E431" s="254" t="s">
        <v>69</v>
      </c>
      <c r="F431" s="143">
        <f t="shared" ref="F431:H431" si="611">F432+F434</f>
        <v>80</v>
      </c>
      <c r="G431" s="143">
        <f t="shared" si="611"/>
        <v>0</v>
      </c>
      <c r="H431" s="180">
        <f t="shared" si="611"/>
        <v>80</v>
      </c>
      <c r="I431" s="143">
        <f t="shared" ref="I431:N431" si="612">I432+I434</f>
        <v>80</v>
      </c>
      <c r="J431" s="143">
        <f t="shared" si="612"/>
        <v>0</v>
      </c>
      <c r="K431" s="180">
        <f t="shared" si="612"/>
        <v>80</v>
      </c>
      <c r="L431" s="143">
        <f t="shared" si="612"/>
        <v>80</v>
      </c>
      <c r="M431" s="143">
        <f t="shared" si="612"/>
        <v>0</v>
      </c>
      <c r="N431" s="180">
        <f t="shared" si="612"/>
        <v>80</v>
      </c>
    </row>
    <row r="432" spans="1:14" ht="15.75" outlineLevel="5" x14ac:dyDescent="0.25">
      <c r="A432" s="198" t="s">
        <v>414</v>
      </c>
      <c r="B432" s="198" t="s">
        <v>408</v>
      </c>
      <c r="C432" s="198" t="s">
        <v>70</v>
      </c>
      <c r="D432" s="198"/>
      <c r="E432" s="254" t="s">
        <v>71</v>
      </c>
      <c r="F432" s="143">
        <f>F433</f>
        <v>30</v>
      </c>
      <c r="G432" s="143">
        <f t="shared" ref="G432:H432" si="613">G433</f>
        <v>0</v>
      </c>
      <c r="H432" s="180">
        <f t="shared" si="613"/>
        <v>30</v>
      </c>
      <c r="I432" s="143">
        <f>I433</f>
        <v>30</v>
      </c>
      <c r="J432" s="143">
        <f t="shared" ref="J432" si="614">J433</f>
        <v>0</v>
      </c>
      <c r="K432" s="180">
        <f t="shared" ref="K432" si="615">K433</f>
        <v>30</v>
      </c>
      <c r="L432" s="143">
        <f>L433</f>
        <v>30</v>
      </c>
      <c r="M432" s="143">
        <f t="shared" ref="M432" si="616">M433</f>
        <v>0</v>
      </c>
      <c r="N432" s="180">
        <f t="shared" ref="N432" si="617">N433</f>
        <v>30</v>
      </c>
    </row>
    <row r="433" spans="1:14" ht="15.75" outlineLevel="7" x14ac:dyDescent="0.25">
      <c r="A433" s="175" t="s">
        <v>414</v>
      </c>
      <c r="B433" s="175" t="s">
        <v>408</v>
      </c>
      <c r="C433" s="175" t="s">
        <v>70</v>
      </c>
      <c r="D433" s="175" t="s">
        <v>51</v>
      </c>
      <c r="E433" s="256" t="s">
        <v>52</v>
      </c>
      <c r="F433" s="108">
        <v>30</v>
      </c>
      <c r="G433" s="108"/>
      <c r="H433" s="3">
        <f>SUM(F433:G433)</f>
        <v>30</v>
      </c>
      <c r="I433" s="145">
        <v>30</v>
      </c>
      <c r="J433" s="108"/>
      <c r="K433" s="3">
        <f>SUM(I433:J433)</f>
        <v>30</v>
      </c>
      <c r="L433" s="145">
        <v>30</v>
      </c>
      <c r="M433" s="108"/>
      <c r="N433" s="3">
        <f>SUM(L433:M433)</f>
        <v>30</v>
      </c>
    </row>
    <row r="434" spans="1:14" ht="15.75" outlineLevel="5" x14ac:dyDescent="0.25">
      <c r="A434" s="198" t="s">
        <v>414</v>
      </c>
      <c r="B434" s="198" t="s">
        <v>408</v>
      </c>
      <c r="C434" s="198" t="s">
        <v>195</v>
      </c>
      <c r="D434" s="198"/>
      <c r="E434" s="254" t="s">
        <v>196</v>
      </c>
      <c r="F434" s="143">
        <f>F435</f>
        <v>50</v>
      </c>
      <c r="G434" s="143">
        <f t="shared" ref="G434:H434" si="618">G435</f>
        <v>0</v>
      </c>
      <c r="H434" s="180">
        <f t="shared" si="618"/>
        <v>50</v>
      </c>
      <c r="I434" s="143">
        <f>I435</f>
        <v>50</v>
      </c>
      <c r="J434" s="143">
        <f t="shared" ref="J434" si="619">J435</f>
        <v>0</v>
      </c>
      <c r="K434" s="180">
        <f t="shared" ref="K434" si="620">K435</f>
        <v>50</v>
      </c>
      <c r="L434" s="143">
        <f>L435</f>
        <v>50</v>
      </c>
      <c r="M434" s="143">
        <f t="shared" ref="M434" si="621">M435</f>
        <v>0</v>
      </c>
      <c r="N434" s="180">
        <f t="shared" ref="N434" si="622">N435</f>
        <v>50</v>
      </c>
    </row>
    <row r="435" spans="1:14" ht="15.75" outlineLevel="7" x14ac:dyDescent="0.25">
      <c r="A435" s="175" t="s">
        <v>414</v>
      </c>
      <c r="B435" s="175" t="s">
        <v>408</v>
      </c>
      <c r="C435" s="175" t="s">
        <v>195</v>
      </c>
      <c r="D435" s="175" t="s">
        <v>51</v>
      </c>
      <c r="E435" s="256" t="s">
        <v>52</v>
      </c>
      <c r="F435" s="108">
        <v>50</v>
      </c>
      <c r="G435" s="108"/>
      <c r="H435" s="3">
        <f>SUM(F435:G435)</f>
        <v>50</v>
      </c>
      <c r="I435" s="145">
        <v>50</v>
      </c>
      <c r="J435" s="108"/>
      <c r="K435" s="3">
        <f>SUM(I435:J435)</f>
        <v>50</v>
      </c>
      <c r="L435" s="145">
        <v>50</v>
      </c>
      <c r="M435" s="108"/>
      <c r="N435" s="3">
        <f>SUM(L435:M435)</f>
        <v>50</v>
      </c>
    </row>
    <row r="436" spans="1:14" ht="15.75" outlineLevel="1" x14ac:dyDescent="0.25">
      <c r="A436" s="198" t="s">
        <v>414</v>
      </c>
      <c r="B436" s="198" t="s">
        <v>458</v>
      </c>
      <c r="C436" s="198"/>
      <c r="D436" s="198"/>
      <c r="E436" s="254" t="s">
        <v>459</v>
      </c>
      <c r="F436" s="143">
        <f t="shared" ref="F436:N440" si="623">F437</f>
        <v>14885.3</v>
      </c>
      <c r="G436" s="143">
        <f t="shared" si="623"/>
        <v>0</v>
      </c>
      <c r="H436" s="180">
        <f t="shared" si="623"/>
        <v>14885.3</v>
      </c>
      <c r="I436" s="143">
        <f t="shared" ref="I436:L440" si="624">I437</f>
        <v>14191.1</v>
      </c>
      <c r="J436" s="143">
        <f t="shared" si="623"/>
        <v>0</v>
      </c>
      <c r="K436" s="180">
        <f t="shared" si="623"/>
        <v>14191.1</v>
      </c>
      <c r="L436" s="143">
        <f t="shared" si="624"/>
        <v>14191.1</v>
      </c>
      <c r="M436" s="143">
        <f t="shared" si="623"/>
        <v>0</v>
      </c>
      <c r="N436" s="180">
        <f t="shared" si="623"/>
        <v>14191.1</v>
      </c>
    </row>
    <row r="437" spans="1:14" ht="31.5" outlineLevel="2" x14ac:dyDescent="0.25">
      <c r="A437" s="198" t="s">
        <v>414</v>
      </c>
      <c r="B437" s="198" t="s">
        <v>458</v>
      </c>
      <c r="C437" s="198" t="s">
        <v>26</v>
      </c>
      <c r="D437" s="198"/>
      <c r="E437" s="254" t="s">
        <v>27</v>
      </c>
      <c r="F437" s="143">
        <f t="shared" si="623"/>
        <v>14885.3</v>
      </c>
      <c r="G437" s="143">
        <f t="shared" si="623"/>
        <v>0</v>
      </c>
      <c r="H437" s="180">
        <f t="shared" si="623"/>
        <v>14885.3</v>
      </c>
      <c r="I437" s="143">
        <f t="shared" si="624"/>
        <v>14191.1</v>
      </c>
      <c r="J437" s="143">
        <f t="shared" si="623"/>
        <v>0</v>
      </c>
      <c r="K437" s="180">
        <f t="shared" si="623"/>
        <v>14191.1</v>
      </c>
      <c r="L437" s="143">
        <f t="shared" si="624"/>
        <v>14191.1</v>
      </c>
      <c r="M437" s="143">
        <f t="shared" si="623"/>
        <v>0</v>
      </c>
      <c r="N437" s="180">
        <f t="shared" si="623"/>
        <v>14191.1</v>
      </c>
    </row>
    <row r="438" spans="1:14" ht="31.5" outlineLevel="3" x14ac:dyDescent="0.25">
      <c r="A438" s="198" t="s">
        <v>414</v>
      </c>
      <c r="B438" s="198" t="s">
        <v>458</v>
      </c>
      <c r="C438" s="198" t="s">
        <v>28</v>
      </c>
      <c r="D438" s="198"/>
      <c r="E438" s="254" t="s">
        <v>29</v>
      </c>
      <c r="F438" s="143">
        <f t="shared" si="623"/>
        <v>14885.3</v>
      </c>
      <c r="G438" s="143">
        <f t="shared" si="623"/>
        <v>0</v>
      </c>
      <c r="H438" s="180">
        <f t="shared" si="623"/>
        <v>14885.3</v>
      </c>
      <c r="I438" s="143">
        <f t="shared" si="624"/>
        <v>14191.1</v>
      </c>
      <c r="J438" s="143">
        <f t="shared" si="623"/>
        <v>0</v>
      </c>
      <c r="K438" s="180">
        <f t="shared" si="623"/>
        <v>14191.1</v>
      </c>
      <c r="L438" s="143">
        <f t="shared" si="624"/>
        <v>14191.1</v>
      </c>
      <c r="M438" s="143">
        <f t="shared" si="623"/>
        <v>0</v>
      </c>
      <c r="N438" s="180">
        <f t="shared" si="623"/>
        <v>14191.1</v>
      </c>
    </row>
    <row r="439" spans="1:14" ht="31.5" outlineLevel="4" x14ac:dyDescent="0.25">
      <c r="A439" s="198" t="s">
        <v>414</v>
      </c>
      <c r="B439" s="198" t="s">
        <v>458</v>
      </c>
      <c r="C439" s="198" t="s">
        <v>68</v>
      </c>
      <c r="D439" s="198"/>
      <c r="E439" s="254" t="s">
        <v>69</v>
      </c>
      <c r="F439" s="143">
        <f t="shared" si="623"/>
        <v>14885.3</v>
      </c>
      <c r="G439" s="143">
        <f t="shared" si="623"/>
        <v>0</v>
      </c>
      <c r="H439" s="180">
        <f t="shared" si="623"/>
        <v>14885.3</v>
      </c>
      <c r="I439" s="143">
        <f t="shared" si="624"/>
        <v>14191.1</v>
      </c>
      <c r="J439" s="143">
        <f t="shared" si="623"/>
        <v>0</v>
      </c>
      <c r="K439" s="180">
        <f t="shared" si="623"/>
        <v>14191.1</v>
      </c>
      <c r="L439" s="143">
        <f t="shared" si="624"/>
        <v>14191.1</v>
      </c>
      <c r="M439" s="143">
        <f t="shared" si="623"/>
        <v>0</v>
      </c>
      <c r="N439" s="180">
        <f t="shared" si="623"/>
        <v>14191.1</v>
      </c>
    </row>
    <row r="440" spans="1:14" ht="15.75" outlineLevel="5" x14ac:dyDescent="0.25">
      <c r="A440" s="198" t="s">
        <v>414</v>
      </c>
      <c r="B440" s="198" t="s">
        <v>458</v>
      </c>
      <c r="C440" s="198" t="s">
        <v>195</v>
      </c>
      <c r="D440" s="198"/>
      <c r="E440" s="254" t="s">
        <v>196</v>
      </c>
      <c r="F440" s="143">
        <f t="shared" si="623"/>
        <v>14885.3</v>
      </c>
      <c r="G440" s="143">
        <f t="shared" si="623"/>
        <v>0</v>
      </c>
      <c r="H440" s="180">
        <f t="shared" si="623"/>
        <v>14885.3</v>
      </c>
      <c r="I440" s="143">
        <f t="shared" si="624"/>
        <v>14191.1</v>
      </c>
      <c r="J440" s="143">
        <f t="shared" si="623"/>
        <v>0</v>
      </c>
      <c r="K440" s="180">
        <f t="shared" si="623"/>
        <v>14191.1</v>
      </c>
      <c r="L440" s="143">
        <f t="shared" si="624"/>
        <v>14191.1</v>
      </c>
      <c r="M440" s="143">
        <f t="shared" si="623"/>
        <v>0</v>
      </c>
      <c r="N440" s="180">
        <f t="shared" si="623"/>
        <v>14191.1</v>
      </c>
    </row>
    <row r="441" spans="1:14" ht="15.75" outlineLevel="7" x14ac:dyDescent="0.25">
      <c r="A441" s="175" t="s">
        <v>414</v>
      </c>
      <c r="B441" s="175" t="s">
        <v>458</v>
      </c>
      <c r="C441" s="175" t="s">
        <v>195</v>
      </c>
      <c r="D441" s="175" t="s">
        <v>51</v>
      </c>
      <c r="E441" s="256" t="s">
        <v>52</v>
      </c>
      <c r="F441" s="108">
        <v>14885.3</v>
      </c>
      <c r="G441" s="108"/>
      <c r="H441" s="3">
        <f>SUM(F441:G441)</f>
        <v>14885.3</v>
      </c>
      <c r="I441" s="145">
        <v>14191.1</v>
      </c>
      <c r="J441" s="108"/>
      <c r="K441" s="3">
        <f>SUM(I441:J441)</f>
        <v>14191.1</v>
      </c>
      <c r="L441" s="145">
        <v>14191.1</v>
      </c>
      <c r="M441" s="108"/>
      <c r="N441" s="3">
        <f>SUM(L441:M441)</f>
        <v>14191.1</v>
      </c>
    </row>
    <row r="442" spans="1:14" ht="15.75" outlineLevel="7" x14ac:dyDescent="0.25">
      <c r="A442" s="198" t="s">
        <v>414</v>
      </c>
      <c r="B442" s="198" t="s">
        <v>460</v>
      </c>
      <c r="C442" s="198"/>
      <c r="D442" s="198"/>
      <c r="E442" s="254" t="s">
        <v>461</v>
      </c>
      <c r="F442" s="143">
        <f>F449+F443</f>
        <v>7251.1</v>
      </c>
      <c r="G442" s="143">
        <f t="shared" ref="G442:H442" si="625">G449+G443</f>
        <v>0</v>
      </c>
      <c r="H442" s="180">
        <f t="shared" si="625"/>
        <v>7251.1</v>
      </c>
      <c r="I442" s="143">
        <f t="shared" ref="I442:L442" si="626">I449+I443</f>
        <v>150</v>
      </c>
      <c r="J442" s="143">
        <f t="shared" ref="J442" si="627">J449+J443</f>
        <v>0</v>
      </c>
      <c r="K442" s="180">
        <f t="shared" ref="K442" si="628">K449+K443</f>
        <v>150</v>
      </c>
      <c r="L442" s="143">
        <f t="shared" si="626"/>
        <v>150</v>
      </c>
      <c r="M442" s="143">
        <f t="shared" ref="M442" si="629">M449+M443</f>
        <v>0</v>
      </c>
      <c r="N442" s="180">
        <f t="shared" ref="N442" si="630">N449+N443</f>
        <v>150</v>
      </c>
    </row>
    <row r="443" spans="1:14" ht="15.75" outlineLevel="7" x14ac:dyDescent="0.25">
      <c r="A443" s="198" t="s">
        <v>414</v>
      </c>
      <c r="B443" s="281" t="s">
        <v>491</v>
      </c>
      <c r="C443" s="198"/>
      <c r="D443" s="198"/>
      <c r="E443" s="254" t="s">
        <v>492</v>
      </c>
      <c r="F443" s="143">
        <f>F444</f>
        <v>7101.1</v>
      </c>
      <c r="G443" s="143">
        <f t="shared" ref="G443:H443" si="631">G444</f>
        <v>0</v>
      </c>
      <c r="H443" s="180">
        <f t="shared" si="631"/>
        <v>7101.1</v>
      </c>
      <c r="I443" s="143"/>
      <c r="J443" s="143">
        <f t="shared" ref="J443" si="632">J444</f>
        <v>0</v>
      </c>
      <c r="K443" s="180"/>
      <c r="L443" s="143"/>
      <c r="M443" s="143">
        <f t="shared" ref="M443" si="633">M444</f>
        <v>0</v>
      </c>
      <c r="N443" s="180"/>
    </row>
    <row r="444" spans="1:14" ht="31.5" outlineLevel="7" x14ac:dyDescent="0.25">
      <c r="A444" s="198" t="s">
        <v>414</v>
      </c>
      <c r="B444" s="198" t="s">
        <v>491</v>
      </c>
      <c r="C444" s="198" t="s">
        <v>134</v>
      </c>
      <c r="D444" s="198"/>
      <c r="E444" s="254" t="s">
        <v>135</v>
      </c>
      <c r="F444" s="143">
        <f>F447</f>
        <v>7101.1</v>
      </c>
      <c r="G444" s="143">
        <f t="shared" ref="G444:H444" si="634">G447</f>
        <v>0</v>
      </c>
      <c r="H444" s="180">
        <f t="shared" si="634"/>
        <v>7101.1</v>
      </c>
      <c r="I444" s="143"/>
      <c r="J444" s="143">
        <f t="shared" ref="J444" si="635">J447</f>
        <v>0</v>
      </c>
      <c r="K444" s="180"/>
      <c r="L444" s="143"/>
      <c r="M444" s="143">
        <f t="shared" ref="M444" si="636">M447</f>
        <v>0</v>
      </c>
      <c r="N444" s="180"/>
    </row>
    <row r="445" spans="1:14" ht="15.75" outlineLevel="7" x14ac:dyDescent="0.25">
      <c r="A445" s="198" t="s">
        <v>414</v>
      </c>
      <c r="B445" s="281" t="s">
        <v>491</v>
      </c>
      <c r="C445" s="278" t="s">
        <v>197</v>
      </c>
      <c r="D445" s="278"/>
      <c r="E445" s="261" t="s">
        <v>198</v>
      </c>
      <c r="F445" s="143">
        <f>F446</f>
        <v>7101.1</v>
      </c>
      <c r="G445" s="143">
        <f t="shared" ref="G445:H446" si="637">G446</f>
        <v>0</v>
      </c>
      <c r="H445" s="180">
        <f t="shared" si="637"/>
        <v>7101.1</v>
      </c>
      <c r="I445" s="143"/>
      <c r="J445" s="143">
        <f t="shared" ref="J445:J446" si="638">J446</f>
        <v>0</v>
      </c>
      <c r="K445" s="180"/>
      <c r="L445" s="143"/>
      <c r="M445" s="143">
        <f t="shared" ref="M445:M446" si="639">M446</f>
        <v>0</v>
      </c>
      <c r="N445" s="180"/>
    </row>
    <row r="446" spans="1:14" ht="15.75" outlineLevel="7" x14ac:dyDescent="0.25">
      <c r="A446" s="198" t="s">
        <v>414</v>
      </c>
      <c r="B446" s="281" t="s">
        <v>491</v>
      </c>
      <c r="C446" s="278" t="s">
        <v>199</v>
      </c>
      <c r="D446" s="278"/>
      <c r="E446" s="261" t="s">
        <v>371</v>
      </c>
      <c r="F446" s="143">
        <f>F447</f>
        <v>7101.1</v>
      </c>
      <c r="G446" s="143">
        <f t="shared" si="637"/>
        <v>0</v>
      </c>
      <c r="H446" s="180">
        <f t="shared" si="637"/>
        <v>7101.1</v>
      </c>
      <c r="I446" s="143"/>
      <c r="J446" s="143">
        <f t="shared" si="638"/>
        <v>0</v>
      </c>
      <c r="K446" s="180"/>
      <c r="L446" s="143"/>
      <c r="M446" s="143">
        <f t="shared" si="639"/>
        <v>0</v>
      </c>
      <c r="N446" s="180"/>
    </row>
    <row r="447" spans="1:14" s="140" customFormat="1" ht="15.75" outlineLevel="7" x14ac:dyDescent="0.25">
      <c r="A447" s="198" t="s">
        <v>414</v>
      </c>
      <c r="B447" s="281" t="s">
        <v>491</v>
      </c>
      <c r="C447" s="198" t="s">
        <v>508</v>
      </c>
      <c r="D447" s="281"/>
      <c r="E447" s="266" t="s">
        <v>507</v>
      </c>
      <c r="F447" s="148">
        <f t="shared" ref="F447:M447" si="640">F448</f>
        <v>7101.1</v>
      </c>
      <c r="G447" s="148">
        <f t="shared" si="640"/>
        <v>0</v>
      </c>
      <c r="H447" s="242">
        <f t="shared" si="640"/>
        <v>7101.1</v>
      </c>
      <c r="I447" s="148"/>
      <c r="J447" s="148">
        <f t="shared" si="640"/>
        <v>0</v>
      </c>
      <c r="K447" s="242"/>
      <c r="L447" s="148"/>
      <c r="M447" s="148">
        <f t="shared" si="640"/>
        <v>0</v>
      </c>
      <c r="N447" s="242"/>
    </row>
    <row r="448" spans="1:14" ht="15.75" outlineLevel="7" x14ac:dyDescent="0.25">
      <c r="A448" s="175" t="s">
        <v>414</v>
      </c>
      <c r="B448" s="282" t="s">
        <v>491</v>
      </c>
      <c r="C448" s="175" t="s">
        <v>508</v>
      </c>
      <c r="D448" s="282" t="s">
        <v>51</v>
      </c>
      <c r="E448" s="267" t="s">
        <v>52</v>
      </c>
      <c r="F448" s="143">
        <v>7101.1</v>
      </c>
      <c r="G448" s="108"/>
      <c r="H448" s="3">
        <f>SUM(F448:G448)</f>
        <v>7101.1</v>
      </c>
      <c r="I448" s="108"/>
      <c r="J448" s="108"/>
      <c r="K448" s="3"/>
      <c r="L448" s="108"/>
      <c r="M448" s="108"/>
      <c r="N448" s="3"/>
    </row>
    <row r="449" spans="1:14" ht="15.75" outlineLevel="1" x14ac:dyDescent="0.25">
      <c r="A449" s="198" t="s">
        <v>414</v>
      </c>
      <c r="B449" s="198" t="s">
        <v>462</v>
      </c>
      <c r="C449" s="198"/>
      <c r="D449" s="198"/>
      <c r="E449" s="254" t="s">
        <v>463</v>
      </c>
      <c r="F449" s="143">
        <f t="shared" ref="F449:N453" si="641">F450</f>
        <v>150</v>
      </c>
      <c r="G449" s="143">
        <f t="shared" si="641"/>
        <v>0</v>
      </c>
      <c r="H449" s="180">
        <f t="shared" si="641"/>
        <v>150</v>
      </c>
      <c r="I449" s="143">
        <f t="shared" ref="I449:L453" si="642">I450</f>
        <v>150</v>
      </c>
      <c r="J449" s="143">
        <f t="shared" si="641"/>
        <v>0</v>
      </c>
      <c r="K449" s="180">
        <f t="shared" si="641"/>
        <v>150</v>
      </c>
      <c r="L449" s="143">
        <f t="shared" si="642"/>
        <v>150</v>
      </c>
      <c r="M449" s="143">
        <f t="shared" si="641"/>
        <v>0</v>
      </c>
      <c r="N449" s="180">
        <f t="shared" si="641"/>
        <v>150</v>
      </c>
    </row>
    <row r="450" spans="1:14" ht="31.5" outlineLevel="2" x14ac:dyDescent="0.25">
      <c r="A450" s="198" t="s">
        <v>414</v>
      </c>
      <c r="B450" s="198" t="s">
        <v>462</v>
      </c>
      <c r="C450" s="198" t="s">
        <v>134</v>
      </c>
      <c r="D450" s="198"/>
      <c r="E450" s="254" t="s">
        <v>135</v>
      </c>
      <c r="F450" s="143">
        <f t="shared" si="641"/>
        <v>150</v>
      </c>
      <c r="G450" s="143">
        <f t="shared" si="641"/>
        <v>0</v>
      </c>
      <c r="H450" s="180">
        <f t="shared" si="641"/>
        <v>150</v>
      </c>
      <c r="I450" s="143">
        <f t="shared" si="642"/>
        <v>150</v>
      </c>
      <c r="J450" s="143">
        <f t="shared" si="641"/>
        <v>0</v>
      </c>
      <c r="K450" s="180">
        <f t="shared" si="641"/>
        <v>150</v>
      </c>
      <c r="L450" s="143">
        <f t="shared" si="642"/>
        <v>150</v>
      </c>
      <c r="M450" s="143">
        <f t="shared" si="641"/>
        <v>0</v>
      </c>
      <c r="N450" s="180">
        <f t="shared" si="641"/>
        <v>150</v>
      </c>
    </row>
    <row r="451" spans="1:14" ht="15.75" outlineLevel="3" x14ac:dyDescent="0.25">
      <c r="A451" s="198" t="s">
        <v>414</v>
      </c>
      <c r="B451" s="198" t="s">
        <v>462</v>
      </c>
      <c r="C451" s="198" t="s">
        <v>197</v>
      </c>
      <c r="D451" s="198"/>
      <c r="E451" s="254" t="s">
        <v>198</v>
      </c>
      <c r="F451" s="143">
        <f t="shared" si="641"/>
        <v>150</v>
      </c>
      <c r="G451" s="143">
        <f t="shared" si="641"/>
        <v>0</v>
      </c>
      <c r="H451" s="180">
        <f t="shared" si="641"/>
        <v>150</v>
      </c>
      <c r="I451" s="143">
        <f t="shared" si="642"/>
        <v>150</v>
      </c>
      <c r="J451" s="143">
        <f t="shared" si="641"/>
        <v>0</v>
      </c>
      <c r="K451" s="180">
        <f t="shared" si="641"/>
        <v>150</v>
      </c>
      <c r="L451" s="143">
        <f t="shared" si="642"/>
        <v>150</v>
      </c>
      <c r="M451" s="143">
        <f t="shared" si="641"/>
        <v>0</v>
      </c>
      <c r="N451" s="180">
        <f t="shared" si="641"/>
        <v>150</v>
      </c>
    </row>
    <row r="452" spans="1:14" ht="15.75" outlineLevel="4" x14ac:dyDescent="0.25">
      <c r="A452" s="198" t="s">
        <v>414</v>
      </c>
      <c r="B452" s="198" t="s">
        <v>462</v>
      </c>
      <c r="C452" s="198" t="s">
        <v>199</v>
      </c>
      <c r="D452" s="198"/>
      <c r="E452" s="254" t="s">
        <v>371</v>
      </c>
      <c r="F452" s="143">
        <f t="shared" si="641"/>
        <v>150</v>
      </c>
      <c r="G452" s="143">
        <f t="shared" si="641"/>
        <v>0</v>
      </c>
      <c r="H452" s="180">
        <f t="shared" si="641"/>
        <v>150</v>
      </c>
      <c r="I452" s="143">
        <f t="shared" si="642"/>
        <v>150</v>
      </c>
      <c r="J452" s="143">
        <f t="shared" si="641"/>
        <v>0</v>
      </c>
      <c r="K452" s="180">
        <f t="shared" si="641"/>
        <v>150</v>
      </c>
      <c r="L452" s="143">
        <f t="shared" si="642"/>
        <v>150</v>
      </c>
      <c r="M452" s="143">
        <f t="shared" si="641"/>
        <v>0</v>
      </c>
      <c r="N452" s="180">
        <f t="shared" si="641"/>
        <v>150</v>
      </c>
    </row>
    <row r="453" spans="1:14" ht="15.75" outlineLevel="5" x14ac:dyDescent="0.25">
      <c r="A453" s="198" t="s">
        <v>414</v>
      </c>
      <c r="B453" s="198" t="s">
        <v>462</v>
      </c>
      <c r="C453" s="198" t="s">
        <v>200</v>
      </c>
      <c r="D453" s="198"/>
      <c r="E453" s="254" t="s">
        <v>10</v>
      </c>
      <c r="F453" s="143">
        <f t="shared" si="641"/>
        <v>150</v>
      </c>
      <c r="G453" s="143">
        <f t="shared" si="641"/>
        <v>0</v>
      </c>
      <c r="H453" s="180">
        <f t="shared" si="641"/>
        <v>150</v>
      </c>
      <c r="I453" s="143">
        <f t="shared" si="642"/>
        <v>150</v>
      </c>
      <c r="J453" s="143">
        <f t="shared" si="641"/>
        <v>0</v>
      </c>
      <c r="K453" s="180">
        <f t="shared" si="641"/>
        <v>150</v>
      </c>
      <c r="L453" s="143">
        <f t="shared" si="642"/>
        <v>150</v>
      </c>
      <c r="M453" s="143">
        <f t="shared" si="641"/>
        <v>0</v>
      </c>
      <c r="N453" s="180">
        <f t="shared" si="641"/>
        <v>150</v>
      </c>
    </row>
    <row r="454" spans="1:14" ht="15.75" outlineLevel="7" x14ac:dyDescent="0.25">
      <c r="A454" s="175" t="s">
        <v>414</v>
      </c>
      <c r="B454" s="175" t="s">
        <v>462</v>
      </c>
      <c r="C454" s="175" t="s">
        <v>200</v>
      </c>
      <c r="D454" s="175" t="s">
        <v>7</v>
      </c>
      <c r="E454" s="256" t="s">
        <v>8</v>
      </c>
      <c r="F454" s="108">
        <v>150</v>
      </c>
      <c r="G454" s="108"/>
      <c r="H454" s="3">
        <f>SUM(F454:G454)</f>
        <v>150</v>
      </c>
      <c r="I454" s="145">
        <v>150</v>
      </c>
      <c r="J454" s="108"/>
      <c r="K454" s="3">
        <f>SUM(I454:J454)</f>
        <v>150</v>
      </c>
      <c r="L454" s="145">
        <v>150</v>
      </c>
      <c r="M454" s="108"/>
      <c r="N454" s="3">
        <f>SUM(L454:M454)</f>
        <v>150</v>
      </c>
    </row>
    <row r="455" spans="1:14" ht="15.75" outlineLevel="7" x14ac:dyDescent="0.25">
      <c r="A455" s="198" t="s">
        <v>414</v>
      </c>
      <c r="B455" s="198" t="s">
        <v>464</v>
      </c>
      <c r="C455" s="175"/>
      <c r="D455" s="175"/>
      <c r="E455" s="255" t="s">
        <v>465</v>
      </c>
      <c r="F455" s="143">
        <f>F456+F482+F468+F462</f>
        <v>72170</v>
      </c>
      <c r="G455" s="143">
        <f t="shared" ref="G455:H455" si="643">G456+G482+G468+G462</f>
        <v>0</v>
      </c>
      <c r="H455" s="180">
        <f t="shared" si="643"/>
        <v>72170</v>
      </c>
      <c r="I455" s="143">
        <f t="shared" ref="I455:L455" si="644">I456+I482+I468+I462</f>
        <v>90300</v>
      </c>
      <c r="J455" s="143">
        <f t="shared" ref="J455" si="645">J456+J482+J468+J462</f>
        <v>0</v>
      </c>
      <c r="K455" s="180">
        <f t="shared" ref="K455" si="646">K456+K482+K468+K462</f>
        <v>90300</v>
      </c>
      <c r="L455" s="143">
        <f t="shared" si="644"/>
        <v>105165</v>
      </c>
      <c r="M455" s="143">
        <f t="shared" ref="M455" si="647">M456+M482+M468+M462</f>
        <v>0</v>
      </c>
      <c r="N455" s="180">
        <f t="shared" ref="N455" si="648">N456+N482+N468+N462</f>
        <v>105165</v>
      </c>
    </row>
    <row r="456" spans="1:14" ht="15.75" outlineLevel="1" x14ac:dyDescent="0.25">
      <c r="A456" s="198" t="s">
        <v>414</v>
      </c>
      <c r="B456" s="198" t="s">
        <v>466</v>
      </c>
      <c r="C456" s="198"/>
      <c r="D456" s="198"/>
      <c r="E456" s="254" t="s">
        <v>467</v>
      </c>
      <c r="F456" s="143">
        <f t="shared" ref="F456:N460" si="649">F457</f>
        <v>16000</v>
      </c>
      <c r="G456" s="143">
        <f t="shared" si="649"/>
        <v>0</v>
      </c>
      <c r="H456" s="180">
        <f t="shared" si="649"/>
        <v>16000</v>
      </c>
      <c r="I456" s="143">
        <f t="shared" ref="I456:L460" si="650">I457</f>
        <v>16000</v>
      </c>
      <c r="J456" s="143">
        <f t="shared" si="649"/>
        <v>0</v>
      </c>
      <c r="K456" s="180">
        <f t="shared" si="649"/>
        <v>16000</v>
      </c>
      <c r="L456" s="143">
        <f t="shared" si="650"/>
        <v>16000</v>
      </c>
      <c r="M456" s="143">
        <f t="shared" si="649"/>
        <v>0</v>
      </c>
      <c r="N456" s="180">
        <f t="shared" si="649"/>
        <v>16000</v>
      </c>
    </row>
    <row r="457" spans="1:14" ht="31.5" outlineLevel="2" x14ac:dyDescent="0.25">
      <c r="A457" s="198" t="s">
        <v>414</v>
      </c>
      <c r="B457" s="198" t="s">
        <v>466</v>
      </c>
      <c r="C457" s="198" t="s">
        <v>26</v>
      </c>
      <c r="D457" s="198"/>
      <c r="E457" s="254" t="s">
        <v>27</v>
      </c>
      <c r="F457" s="143">
        <f t="shared" si="649"/>
        <v>16000</v>
      </c>
      <c r="G457" s="143">
        <f t="shared" si="649"/>
        <v>0</v>
      </c>
      <c r="H457" s="180">
        <f t="shared" si="649"/>
        <v>16000</v>
      </c>
      <c r="I457" s="143">
        <f t="shared" si="650"/>
        <v>16000</v>
      </c>
      <c r="J457" s="143">
        <f t="shared" si="649"/>
        <v>0</v>
      </c>
      <c r="K457" s="180">
        <f t="shared" si="649"/>
        <v>16000</v>
      </c>
      <c r="L457" s="143">
        <f t="shared" si="650"/>
        <v>16000</v>
      </c>
      <c r="M457" s="143">
        <f t="shared" si="649"/>
        <v>0</v>
      </c>
      <c r="N457" s="180">
        <f t="shared" si="649"/>
        <v>16000</v>
      </c>
    </row>
    <row r="458" spans="1:14" ht="31.5" outlineLevel="3" x14ac:dyDescent="0.25">
      <c r="A458" s="198" t="s">
        <v>414</v>
      </c>
      <c r="B458" s="198" t="s">
        <v>466</v>
      </c>
      <c r="C458" s="198" t="s">
        <v>28</v>
      </c>
      <c r="D458" s="198"/>
      <c r="E458" s="254" t="s">
        <v>29</v>
      </c>
      <c r="F458" s="143">
        <f t="shared" si="649"/>
        <v>16000</v>
      </c>
      <c r="G458" s="143">
        <f t="shared" si="649"/>
        <v>0</v>
      </c>
      <c r="H458" s="180">
        <f t="shared" si="649"/>
        <v>16000</v>
      </c>
      <c r="I458" s="143">
        <f t="shared" si="650"/>
        <v>16000</v>
      </c>
      <c r="J458" s="143">
        <f t="shared" si="649"/>
        <v>0</v>
      </c>
      <c r="K458" s="180">
        <f t="shared" si="649"/>
        <v>16000</v>
      </c>
      <c r="L458" s="143">
        <f t="shared" si="650"/>
        <v>16000</v>
      </c>
      <c r="M458" s="143">
        <f t="shared" si="649"/>
        <v>0</v>
      </c>
      <c r="N458" s="180">
        <f t="shared" si="649"/>
        <v>16000</v>
      </c>
    </row>
    <row r="459" spans="1:14" ht="31.5" outlineLevel="4" x14ac:dyDescent="0.25">
      <c r="A459" s="198" t="s">
        <v>414</v>
      </c>
      <c r="B459" s="198" t="s">
        <v>466</v>
      </c>
      <c r="C459" s="198" t="s">
        <v>30</v>
      </c>
      <c r="D459" s="198"/>
      <c r="E459" s="254" t="s">
        <v>31</v>
      </c>
      <c r="F459" s="143">
        <f t="shared" si="649"/>
        <v>16000</v>
      </c>
      <c r="G459" s="143">
        <f t="shared" si="649"/>
        <v>0</v>
      </c>
      <c r="H459" s="180">
        <f t="shared" si="649"/>
        <v>16000</v>
      </c>
      <c r="I459" s="143">
        <f t="shared" si="650"/>
        <v>16000</v>
      </c>
      <c r="J459" s="143">
        <f t="shared" si="649"/>
        <v>0</v>
      </c>
      <c r="K459" s="180">
        <f t="shared" si="649"/>
        <v>16000</v>
      </c>
      <c r="L459" s="143">
        <f t="shared" si="650"/>
        <v>16000</v>
      </c>
      <c r="M459" s="143">
        <f t="shared" si="649"/>
        <v>0</v>
      </c>
      <c r="N459" s="180">
        <f t="shared" si="649"/>
        <v>16000</v>
      </c>
    </row>
    <row r="460" spans="1:14" ht="31.5" outlineLevel="5" x14ac:dyDescent="0.25">
      <c r="A460" s="198" t="s">
        <v>414</v>
      </c>
      <c r="B460" s="198" t="s">
        <v>466</v>
      </c>
      <c r="C460" s="198" t="s">
        <v>201</v>
      </c>
      <c r="D460" s="198"/>
      <c r="E460" s="254" t="s">
        <v>392</v>
      </c>
      <c r="F460" s="143">
        <f t="shared" si="649"/>
        <v>16000</v>
      </c>
      <c r="G460" s="143">
        <f t="shared" si="649"/>
        <v>0</v>
      </c>
      <c r="H460" s="180">
        <f t="shared" si="649"/>
        <v>16000</v>
      </c>
      <c r="I460" s="143">
        <f t="shared" si="650"/>
        <v>16000</v>
      </c>
      <c r="J460" s="143">
        <f t="shared" si="649"/>
        <v>0</v>
      </c>
      <c r="K460" s="180">
        <f t="shared" si="649"/>
        <v>16000</v>
      </c>
      <c r="L460" s="143">
        <f t="shared" si="650"/>
        <v>16000</v>
      </c>
      <c r="M460" s="143">
        <f t="shared" si="649"/>
        <v>0</v>
      </c>
      <c r="N460" s="180">
        <f t="shared" si="649"/>
        <v>16000</v>
      </c>
    </row>
    <row r="461" spans="1:14" ht="15.75" outlineLevel="7" x14ac:dyDescent="0.25">
      <c r="A461" s="175" t="s">
        <v>414</v>
      </c>
      <c r="B461" s="175" t="s">
        <v>466</v>
      </c>
      <c r="C461" s="175" t="s">
        <v>201</v>
      </c>
      <c r="D461" s="175" t="s">
        <v>19</v>
      </c>
      <c r="E461" s="256" t="s">
        <v>20</v>
      </c>
      <c r="F461" s="108">
        <v>16000</v>
      </c>
      <c r="G461" s="108"/>
      <c r="H461" s="3">
        <f>SUM(F461:G461)</f>
        <v>16000</v>
      </c>
      <c r="I461" s="145">
        <v>16000</v>
      </c>
      <c r="J461" s="108"/>
      <c r="K461" s="3">
        <f>SUM(I461:J461)</f>
        <v>16000</v>
      </c>
      <c r="L461" s="145">
        <v>16000</v>
      </c>
      <c r="M461" s="108"/>
      <c r="N461" s="3">
        <f>SUM(L461:M461)</f>
        <v>16000</v>
      </c>
    </row>
    <row r="462" spans="1:14" ht="15.75" outlineLevel="7" x14ac:dyDescent="0.25">
      <c r="A462" s="198" t="s">
        <v>414</v>
      </c>
      <c r="B462" s="198" t="s">
        <v>468</v>
      </c>
      <c r="C462" s="198"/>
      <c r="D462" s="198"/>
      <c r="E462" s="254" t="s">
        <v>469</v>
      </c>
      <c r="F462" s="143">
        <f>F463</f>
        <v>16684.3</v>
      </c>
      <c r="G462" s="143">
        <f t="shared" ref="G462:H462" si="651">G463</f>
        <v>0</v>
      </c>
      <c r="H462" s="180">
        <f t="shared" si="651"/>
        <v>16684.3</v>
      </c>
      <c r="I462" s="143">
        <f t="shared" ref="F462:M466" si="652">I463</f>
        <v>16684.3</v>
      </c>
      <c r="J462" s="143">
        <f t="shared" ref="J462" si="653">J463</f>
        <v>0</v>
      </c>
      <c r="K462" s="180">
        <f t="shared" ref="K462" si="654">K463</f>
        <v>16684.3</v>
      </c>
      <c r="L462" s="143"/>
      <c r="M462" s="143">
        <f t="shared" ref="M462" si="655">M463</f>
        <v>0</v>
      </c>
      <c r="N462" s="180"/>
    </row>
    <row r="463" spans="1:14" ht="21.75" customHeight="1" outlineLevel="7" x14ac:dyDescent="0.25">
      <c r="A463" s="178" t="s">
        <v>414</v>
      </c>
      <c r="B463" s="178" t="s">
        <v>468</v>
      </c>
      <c r="C463" s="198" t="s">
        <v>111</v>
      </c>
      <c r="D463" s="198"/>
      <c r="E463" s="254" t="s">
        <v>112</v>
      </c>
      <c r="F463" s="143">
        <f t="shared" si="652"/>
        <v>16684.3</v>
      </c>
      <c r="G463" s="143">
        <f t="shared" si="652"/>
        <v>0</v>
      </c>
      <c r="H463" s="180">
        <f t="shared" si="652"/>
        <v>16684.3</v>
      </c>
      <c r="I463" s="143">
        <f t="shared" si="652"/>
        <v>16684.3</v>
      </c>
      <c r="J463" s="143">
        <f t="shared" si="652"/>
        <v>0</v>
      </c>
      <c r="K463" s="180">
        <f t="shared" si="652"/>
        <v>16684.3</v>
      </c>
      <c r="L463" s="143"/>
      <c r="M463" s="143">
        <f t="shared" si="652"/>
        <v>0</v>
      </c>
      <c r="N463" s="180"/>
    </row>
    <row r="464" spans="1:14" ht="31.5" outlineLevel="7" x14ac:dyDescent="0.25">
      <c r="A464" s="178" t="s">
        <v>414</v>
      </c>
      <c r="B464" s="178" t="s">
        <v>468</v>
      </c>
      <c r="C464" s="178" t="s">
        <v>124</v>
      </c>
      <c r="D464" s="178"/>
      <c r="E464" s="4" t="s">
        <v>125</v>
      </c>
      <c r="F464" s="143">
        <f t="shared" si="652"/>
        <v>16684.3</v>
      </c>
      <c r="G464" s="143">
        <f t="shared" si="652"/>
        <v>0</v>
      </c>
      <c r="H464" s="180">
        <f t="shared" si="652"/>
        <v>16684.3</v>
      </c>
      <c r="I464" s="143">
        <f t="shared" si="652"/>
        <v>16684.3</v>
      </c>
      <c r="J464" s="143">
        <f t="shared" si="652"/>
        <v>0</v>
      </c>
      <c r="K464" s="180">
        <f t="shared" si="652"/>
        <v>16684.3</v>
      </c>
      <c r="L464" s="143"/>
      <c r="M464" s="143">
        <f t="shared" si="652"/>
        <v>0</v>
      </c>
      <c r="N464" s="180"/>
    </row>
    <row r="465" spans="1:14" ht="31.5" outlineLevel="7" x14ac:dyDescent="0.25">
      <c r="A465" s="178" t="s">
        <v>414</v>
      </c>
      <c r="B465" s="178" t="s">
        <v>468</v>
      </c>
      <c r="C465" s="178" t="s">
        <v>126</v>
      </c>
      <c r="D465" s="178"/>
      <c r="E465" s="4" t="s">
        <v>69</v>
      </c>
      <c r="F465" s="143">
        <f t="shared" si="652"/>
        <v>16684.3</v>
      </c>
      <c r="G465" s="143">
        <f t="shared" si="652"/>
        <v>0</v>
      </c>
      <c r="H465" s="180">
        <f t="shared" si="652"/>
        <v>16684.3</v>
      </c>
      <c r="I465" s="143">
        <f t="shared" si="652"/>
        <v>16684.3</v>
      </c>
      <c r="J465" s="143">
        <f t="shared" si="652"/>
        <v>0</v>
      </c>
      <c r="K465" s="180">
        <f t="shared" si="652"/>
        <v>16684.3</v>
      </c>
      <c r="L465" s="143"/>
      <c r="M465" s="143">
        <f t="shared" si="652"/>
        <v>0</v>
      </c>
      <c r="N465" s="180"/>
    </row>
    <row r="466" spans="1:14" ht="63" outlineLevel="7" x14ac:dyDescent="0.25">
      <c r="A466" s="178" t="s">
        <v>414</v>
      </c>
      <c r="B466" s="178" t="s">
        <v>468</v>
      </c>
      <c r="C466" s="178" t="s">
        <v>599</v>
      </c>
      <c r="D466" s="178"/>
      <c r="E466" s="268" t="s">
        <v>600</v>
      </c>
      <c r="F466" s="143">
        <f t="shared" si="652"/>
        <v>16684.3</v>
      </c>
      <c r="G466" s="143">
        <f t="shared" si="652"/>
        <v>0</v>
      </c>
      <c r="H466" s="180">
        <f t="shared" si="652"/>
        <v>16684.3</v>
      </c>
      <c r="I466" s="143">
        <f t="shared" si="652"/>
        <v>16684.3</v>
      </c>
      <c r="J466" s="143">
        <f t="shared" si="652"/>
        <v>0</v>
      </c>
      <c r="K466" s="180">
        <f t="shared" si="652"/>
        <v>16684.3</v>
      </c>
      <c r="L466" s="143"/>
      <c r="M466" s="143">
        <f t="shared" si="652"/>
        <v>0</v>
      </c>
      <c r="N466" s="180"/>
    </row>
    <row r="467" spans="1:14" ht="15.75" outlineLevel="7" x14ac:dyDescent="0.25">
      <c r="A467" s="179" t="s">
        <v>414</v>
      </c>
      <c r="B467" s="179" t="s">
        <v>468</v>
      </c>
      <c r="C467" s="179" t="s">
        <v>599</v>
      </c>
      <c r="D467" s="179" t="s">
        <v>15</v>
      </c>
      <c r="E467" s="260" t="s">
        <v>16</v>
      </c>
      <c r="F467" s="108">
        <v>16684.3</v>
      </c>
      <c r="G467" s="108"/>
      <c r="H467" s="3">
        <f>SUM(F467:G467)</f>
        <v>16684.3</v>
      </c>
      <c r="I467" s="108">
        <v>16684.3</v>
      </c>
      <c r="J467" s="108"/>
      <c r="K467" s="3">
        <f>SUM(I467:J467)</f>
        <v>16684.3</v>
      </c>
      <c r="L467" s="108"/>
      <c r="M467" s="108"/>
      <c r="N467" s="3"/>
    </row>
    <row r="468" spans="1:14" ht="15.75" outlineLevel="1" x14ac:dyDescent="0.25">
      <c r="A468" s="198" t="s">
        <v>414</v>
      </c>
      <c r="B468" s="198" t="s">
        <v>470</v>
      </c>
      <c r="C468" s="198"/>
      <c r="D468" s="198"/>
      <c r="E468" s="254" t="s">
        <v>471</v>
      </c>
      <c r="F468" s="143">
        <f t="shared" ref="F468:N476" si="656">F469</f>
        <v>18944.900000000001</v>
      </c>
      <c r="G468" s="143">
        <f t="shared" si="656"/>
        <v>0</v>
      </c>
      <c r="H468" s="180">
        <f t="shared" si="656"/>
        <v>18944.900000000001</v>
      </c>
      <c r="I468" s="143">
        <f t="shared" ref="I468:L476" si="657">I469</f>
        <v>37395.899999999994</v>
      </c>
      <c r="J468" s="143">
        <f t="shared" si="656"/>
        <v>0</v>
      </c>
      <c r="K468" s="180">
        <f t="shared" si="656"/>
        <v>37395.899999999994</v>
      </c>
      <c r="L468" s="143">
        <f t="shared" si="657"/>
        <v>75945.2</v>
      </c>
      <c r="M468" s="143">
        <f t="shared" si="656"/>
        <v>0</v>
      </c>
      <c r="N468" s="180">
        <f t="shared" si="656"/>
        <v>75945.2</v>
      </c>
    </row>
    <row r="469" spans="1:14" ht="31.5" outlineLevel="2" x14ac:dyDescent="0.25">
      <c r="A469" s="198" t="s">
        <v>414</v>
      </c>
      <c r="B469" s="198" t="s">
        <v>470</v>
      </c>
      <c r="C469" s="198" t="s">
        <v>22</v>
      </c>
      <c r="D469" s="198"/>
      <c r="E469" s="254" t="s">
        <v>23</v>
      </c>
      <c r="F469" s="143">
        <f>F470+F479</f>
        <v>18944.900000000001</v>
      </c>
      <c r="G469" s="143">
        <f t="shared" ref="G469:H469" si="658">G470+G479</f>
        <v>0</v>
      </c>
      <c r="H469" s="180">
        <f t="shared" si="658"/>
        <v>18944.900000000001</v>
      </c>
      <c r="I469" s="143">
        <f t="shared" ref="I469:L469" si="659">I470+I479</f>
        <v>37395.899999999994</v>
      </c>
      <c r="J469" s="143">
        <f t="shared" ref="J469" si="660">J470+J479</f>
        <v>0</v>
      </c>
      <c r="K469" s="180">
        <f t="shared" ref="K469" si="661">K470+K479</f>
        <v>37395.899999999994</v>
      </c>
      <c r="L469" s="143">
        <f t="shared" si="659"/>
        <v>75945.2</v>
      </c>
      <c r="M469" s="143">
        <f t="shared" ref="M469" si="662">M470+M479</f>
        <v>0</v>
      </c>
      <c r="N469" s="180">
        <f t="shared" ref="N469" si="663">N470+N479</f>
        <v>75945.2</v>
      </c>
    </row>
    <row r="470" spans="1:14" ht="15.75" outlineLevel="2" x14ac:dyDescent="0.25">
      <c r="A470" s="198" t="s">
        <v>414</v>
      </c>
      <c r="B470" s="198" t="s">
        <v>470</v>
      </c>
      <c r="C470" s="198" t="s">
        <v>325</v>
      </c>
      <c r="D470" s="198"/>
      <c r="E470" s="254" t="s">
        <v>326</v>
      </c>
      <c r="F470" s="143">
        <f t="shared" si="656"/>
        <v>18944.900000000001</v>
      </c>
      <c r="G470" s="143">
        <f t="shared" si="656"/>
        <v>0</v>
      </c>
      <c r="H470" s="180">
        <f t="shared" si="656"/>
        <v>18944.900000000001</v>
      </c>
      <c r="I470" s="143">
        <f t="shared" si="657"/>
        <v>18818.199999999997</v>
      </c>
      <c r="J470" s="143">
        <f t="shared" si="656"/>
        <v>0</v>
      </c>
      <c r="K470" s="180">
        <f t="shared" si="656"/>
        <v>18818.199999999997</v>
      </c>
      <c r="L470" s="143">
        <f t="shared" si="657"/>
        <v>5350</v>
      </c>
      <c r="M470" s="143">
        <f t="shared" si="656"/>
        <v>0</v>
      </c>
      <c r="N470" s="180">
        <f t="shared" si="656"/>
        <v>5350</v>
      </c>
    </row>
    <row r="471" spans="1:14" ht="15.75" outlineLevel="2" x14ac:dyDescent="0.25">
      <c r="A471" s="198" t="s">
        <v>414</v>
      </c>
      <c r="B471" s="198" t="s">
        <v>470</v>
      </c>
      <c r="C471" s="198" t="s">
        <v>327</v>
      </c>
      <c r="D471" s="198"/>
      <c r="E471" s="254" t="s">
        <v>328</v>
      </c>
      <c r="F471" s="143">
        <f>F472+F474+F476</f>
        <v>18944.900000000001</v>
      </c>
      <c r="G471" s="143">
        <f t="shared" ref="G471:H471" si="664">G472+G474+G476</f>
        <v>0</v>
      </c>
      <c r="H471" s="180">
        <f t="shared" si="664"/>
        <v>18944.900000000001</v>
      </c>
      <c r="I471" s="143">
        <f t="shared" ref="I471:L471" si="665">I472+I474+I476</f>
        <v>18818.199999999997</v>
      </c>
      <c r="J471" s="143">
        <f t="shared" ref="J471" si="666">J472+J474+J476</f>
        <v>0</v>
      </c>
      <c r="K471" s="180">
        <f t="shared" ref="K471" si="667">K472+K474+K476</f>
        <v>18818.199999999997</v>
      </c>
      <c r="L471" s="143">
        <f t="shared" si="665"/>
        <v>5350</v>
      </c>
      <c r="M471" s="143">
        <f t="shared" ref="M471" si="668">M472+M474+M476</f>
        <v>0</v>
      </c>
      <c r="N471" s="180">
        <f t="shared" ref="N471" si="669">N472+N474+N476</f>
        <v>5350</v>
      </c>
    </row>
    <row r="472" spans="1:14" ht="47.25" outlineLevel="2" x14ac:dyDescent="0.25">
      <c r="A472" s="198" t="s">
        <v>414</v>
      </c>
      <c r="B472" s="198" t="s">
        <v>470</v>
      </c>
      <c r="C472" s="198" t="s">
        <v>329</v>
      </c>
      <c r="D472" s="198"/>
      <c r="E472" s="254" t="s">
        <v>851</v>
      </c>
      <c r="F472" s="143">
        <f t="shared" si="656"/>
        <v>5350</v>
      </c>
      <c r="G472" s="143">
        <f t="shared" si="656"/>
        <v>0</v>
      </c>
      <c r="H472" s="180">
        <f t="shared" si="656"/>
        <v>5350</v>
      </c>
      <c r="I472" s="143">
        <f t="shared" si="657"/>
        <v>5350</v>
      </c>
      <c r="J472" s="143">
        <f t="shared" si="656"/>
        <v>0</v>
      </c>
      <c r="K472" s="180">
        <f t="shared" si="656"/>
        <v>5350</v>
      </c>
      <c r="L472" s="143">
        <f t="shared" si="657"/>
        <v>5350</v>
      </c>
      <c r="M472" s="143">
        <f t="shared" si="656"/>
        <v>0</v>
      </c>
      <c r="N472" s="180">
        <f t="shared" si="656"/>
        <v>5350</v>
      </c>
    </row>
    <row r="473" spans="1:14" ht="15.75" outlineLevel="2" x14ac:dyDescent="0.25">
      <c r="A473" s="175" t="s">
        <v>414</v>
      </c>
      <c r="B473" s="175" t="s">
        <v>470</v>
      </c>
      <c r="C473" s="175" t="s">
        <v>329</v>
      </c>
      <c r="D473" s="175" t="s">
        <v>19</v>
      </c>
      <c r="E473" s="256" t="s">
        <v>20</v>
      </c>
      <c r="F473" s="108">
        <v>5350</v>
      </c>
      <c r="G473" s="108"/>
      <c r="H473" s="3">
        <f>SUM(F473:G473)</f>
        <v>5350</v>
      </c>
      <c r="I473" s="145">
        <v>5350</v>
      </c>
      <c r="J473" s="108"/>
      <c r="K473" s="3">
        <f>SUM(I473:J473)</f>
        <v>5350</v>
      </c>
      <c r="L473" s="145">
        <v>5350</v>
      </c>
      <c r="M473" s="108"/>
      <c r="N473" s="3">
        <f>SUM(L473:M473)</f>
        <v>5350</v>
      </c>
    </row>
    <row r="474" spans="1:14" ht="47.25" outlineLevel="2" x14ac:dyDescent="0.25">
      <c r="A474" s="198" t="s">
        <v>414</v>
      </c>
      <c r="B474" s="198" t="s">
        <v>470</v>
      </c>
      <c r="C474" s="198" t="s">
        <v>329</v>
      </c>
      <c r="D474" s="198"/>
      <c r="E474" s="254" t="s">
        <v>890</v>
      </c>
      <c r="F474" s="143">
        <f t="shared" si="656"/>
        <v>4510.3999999999996</v>
      </c>
      <c r="G474" s="143">
        <f t="shared" si="656"/>
        <v>0</v>
      </c>
      <c r="H474" s="180">
        <f t="shared" si="656"/>
        <v>4510.3999999999996</v>
      </c>
      <c r="I474" s="143">
        <f t="shared" si="657"/>
        <v>4296.3</v>
      </c>
      <c r="J474" s="143">
        <f t="shared" si="656"/>
        <v>0</v>
      </c>
      <c r="K474" s="180">
        <f t="shared" si="656"/>
        <v>4296.3</v>
      </c>
      <c r="L474" s="143"/>
      <c r="M474" s="143">
        <f t="shared" si="656"/>
        <v>0</v>
      </c>
      <c r="N474" s="180"/>
    </row>
    <row r="475" spans="1:14" ht="15.75" outlineLevel="2" x14ac:dyDescent="0.25">
      <c r="A475" s="175" t="s">
        <v>414</v>
      </c>
      <c r="B475" s="175" t="s">
        <v>470</v>
      </c>
      <c r="C475" s="175" t="s">
        <v>329</v>
      </c>
      <c r="D475" s="175" t="s">
        <v>19</v>
      </c>
      <c r="E475" s="256" t="s">
        <v>20</v>
      </c>
      <c r="F475" s="108">
        <v>4510.3999999999996</v>
      </c>
      <c r="G475" s="108"/>
      <c r="H475" s="3">
        <f>SUM(F475:G475)</f>
        <v>4510.3999999999996</v>
      </c>
      <c r="I475" s="145">
        <v>4296.3</v>
      </c>
      <c r="J475" s="108"/>
      <c r="K475" s="3">
        <f>SUM(I475:J475)</f>
        <v>4296.3</v>
      </c>
      <c r="L475" s="145"/>
      <c r="M475" s="108"/>
      <c r="N475" s="3"/>
    </row>
    <row r="476" spans="1:14" ht="15.75" outlineLevel="2" x14ac:dyDescent="0.25">
      <c r="A476" s="198" t="s">
        <v>414</v>
      </c>
      <c r="B476" s="198" t="s">
        <v>470</v>
      </c>
      <c r="C476" s="198" t="s">
        <v>646</v>
      </c>
      <c r="D476" s="198"/>
      <c r="E476" s="254" t="s">
        <v>853</v>
      </c>
      <c r="F476" s="143">
        <f t="shared" si="656"/>
        <v>9084.5</v>
      </c>
      <c r="G476" s="143">
        <f t="shared" si="656"/>
        <v>0</v>
      </c>
      <c r="H476" s="180">
        <f t="shared" si="656"/>
        <v>9084.5</v>
      </c>
      <c r="I476" s="143">
        <f t="shared" si="657"/>
        <v>9171.9</v>
      </c>
      <c r="J476" s="143">
        <f t="shared" si="656"/>
        <v>0</v>
      </c>
      <c r="K476" s="180">
        <f t="shared" si="656"/>
        <v>9171.9</v>
      </c>
      <c r="L476" s="143"/>
      <c r="M476" s="143">
        <f t="shared" si="656"/>
        <v>0</v>
      </c>
      <c r="N476" s="180"/>
    </row>
    <row r="477" spans="1:14" ht="15.75" outlineLevel="2" x14ac:dyDescent="0.25">
      <c r="A477" s="175" t="s">
        <v>414</v>
      </c>
      <c r="B477" s="175" t="s">
        <v>470</v>
      </c>
      <c r="C477" s="175" t="s">
        <v>646</v>
      </c>
      <c r="D477" s="175" t="s">
        <v>19</v>
      </c>
      <c r="E477" s="256" t="s">
        <v>20</v>
      </c>
      <c r="F477" s="108">
        <v>9084.5</v>
      </c>
      <c r="G477" s="108"/>
      <c r="H477" s="3">
        <f>SUM(F477:G477)</f>
        <v>9084.5</v>
      </c>
      <c r="I477" s="145">
        <v>9171.9</v>
      </c>
      <c r="J477" s="108"/>
      <c r="K477" s="3">
        <f>SUM(I477:J477)</f>
        <v>9171.9</v>
      </c>
      <c r="L477" s="145"/>
      <c r="M477" s="108"/>
      <c r="N477" s="3"/>
    </row>
    <row r="478" spans="1:14" ht="31.5" outlineLevel="2" x14ac:dyDescent="0.25">
      <c r="A478" s="278" t="s">
        <v>414</v>
      </c>
      <c r="B478" s="278" t="s">
        <v>470</v>
      </c>
      <c r="C478" s="278" t="s">
        <v>24</v>
      </c>
      <c r="D478" s="278"/>
      <c r="E478" s="261" t="s">
        <v>25</v>
      </c>
      <c r="F478" s="143">
        <f>F479</f>
        <v>0</v>
      </c>
      <c r="G478" s="143">
        <f t="shared" ref="G478:G480" si="670">G479</f>
        <v>0</v>
      </c>
      <c r="H478" s="180"/>
      <c r="I478" s="143">
        <f t="shared" ref="I478:L480" si="671">I479</f>
        <v>18577.7</v>
      </c>
      <c r="J478" s="143">
        <f t="shared" ref="J478:J480" si="672">J479</f>
        <v>0</v>
      </c>
      <c r="K478" s="180">
        <f t="shared" ref="K478:K480" si="673">K479</f>
        <v>18577.7</v>
      </c>
      <c r="L478" s="143">
        <f t="shared" si="671"/>
        <v>70595.199999999997</v>
      </c>
      <c r="M478" s="143">
        <f t="shared" ref="M478:M480" si="674">M479</f>
        <v>0</v>
      </c>
      <c r="N478" s="180">
        <f t="shared" ref="N478:N480" si="675">N479</f>
        <v>70595.199999999997</v>
      </c>
    </row>
    <row r="479" spans="1:14" ht="15.75" outlineLevel="2" x14ac:dyDescent="0.25">
      <c r="A479" s="278" t="s">
        <v>414</v>
      </c>
      <c r="B479" s="278" t="s">
        <v>470</v>
      </c>
      <c r="C479" s="278" t="s">
        <v>560</v>
      </c>
      <c r="D479" s="278"/>
      <c r="E479" s="261" t="s">
        <v>561</v>
      </c>
      <c r="F479" s="143">
        <f>F480</f>
        <v>0</v>
      </c>
      <c r="G479" s="143">
        <f t="shared" si="670"/>
        <v>0</v>
      </c>
      <c r="H479" s="180"/>
      <c r="I479" s="143">
        <f t="shared" si="671"/>
        <v>18577.7</v>
      </c>
      <c r="J479" s="143">
        <f t="shared" si="672"/>
        <v>0</v>
      </c>
      <c r="K479" s="180">
        <f t="shared" si="673"/>
        <v>18577.7</v>
      </c>
      <c r="L479" s="143">
        <f t="shared" si="671"/>
        <v>70595.199999999997</v>
      </c>
      <c r="M479" s="143">
        <f t="shared" si="674"/>
        <v>0</v>
      </c>
      <c r="N479" s="180">
        <f t="shared" si="675"/>
        <v>70595.199999999997</v>
      </c>
    </row>
    <row r="480" spans="1:14" ht="63" outlineLevel="2" x14ac:dyDescent="0.25">
      <c r="A480" s="278" t="s">
        <v>414</v>
      </c>
      <c r="B480" s="278" t="s">
        <v>470</v>
      </c>
      <c r="C480" s="278" t="s">
        <v>641</v>
      </c>
      <c r="D480" s="278"/>
      <c r="E480" s="269" t="s">
        <v>642</v>
      </c>
      <c r="F480" s="143">
        <f>F481</f>
        <v>0</v>
      </c>
      <c r="G480" s="143">
        <f t="shared" si="670"/>
        <v>0</v>
      </c>
      <c r="H480" s="180"/>
      <c r="I480" s="143">
        <f t="shared" si="671"/>
        <v>18577.7</v>
      </c>
      <c r="J480" s="143">
        <f t="shared" si="672"/>
        <v>0</v>
      </c>
      <c r="K480" s="180">
        <f t="shared" si="673"/>
        <v>18577.7</v>
      </c>
      <c r="L480" s="143">
        <f t="shared" si="671"/>
        <v>70595.199999999997</v>
      </c>
      <c r="M480" s="143">
        <f t="shared" si="674"/>
        <v>0</v>
      </c>
      <c r="N480" s="180">
        <f t="shared" si="675"/>
        <v>70595.199999999997</v>
      </c>
    </row>
    <row r="481" spans="1:14" ht="15.75" outlineLevel="2" x14ac:dyDescent="0.25">
      <c r="A481" s="279" t="s">
        <v>414</v>
      </c>
      <c r="B481" s="279" t="s">
        <v>470</v>
      </c>
      <c r="C481" s="279" t="s">
        <v>641</v>
      </c>
      <c r="D481" s="279" t="s">
        <v>92</v>
      </c>
      <c r="E481" s="262" t="s">
        <v>93</v>
      </c>
      <c r="F481" s="108">
        <v>0</v>
      </c>
      <c r="G481" s="108"/>
      <c r="H481" s="3"/>
      <c r="I481" s="108">
        <v>18577.7</v>
      </c>
      <c r="J481" s="108"/>
      <c r="K481" s="3">
        <f>SUM(I481:J481)</f>
        <v>18577.7</v>
      </c>
      <c r="L481" s="108">
        <v>70595.199999999997</v>
      </c>
      <c r="M481" s="108"/>
      <c r="N481" s="3">
        <f>SUM(L481:M481)</f>
        <v>70595.199999999997</v>
      </c>
    </row>
    <row r="482" spans="1:14" ht="15.75" outlineLevel="1" x14ac:dyDescent="0.25">
      <c r="A482" s="198" t="s">
        <v>414</v>
      </c>
      <c r="B482" s="198" t="s">
        <v>472</v>
      </c>
      <c r="C482" s="198"/>
      <c r="D482" s="198"/>
      <c r="E482" s="254" t="s">
        <v>473</v>
      </c>
      <c r="F482" s="143">
        <f>F483+F488+F499</f>
        <v>20540.8</v>
      </c>
      <c r="G482" s="143">
        <f t="shared" ref="G482:H482" si="676">G483+G488+G499</f>
        <v>0</v>
      </c>
      <c r="H482" s="180">
        <f t="shared" si="676"/>
        <v>20540.8</v>
      </c>
      <c r="I482" s="143">
        <f>I483+I488+I499</f>
        <v>20219.8</v>
      </c>
      <c r="J482" s="143">
        <f t="shared" ref="J482" si="677">J483+J488+J499</f>
        <v>0</v>
      </c>
      <c r="K482" s="180">
        <f t="shared" ref="K482" si="678">K483+K488+K499</f>
        <v>20219.8</v>
      </c>
      <c r="L482" s="143">
        <f>L483+L488+L499</f>
        <v>13219.8</v>
      </c>
      <c r="M482" s="143">
        <f t="shared" ref="M482" si="679">M483+M488+M499</f>
        <v>0</v>
      </c>
      <c r="N482" s="180">
        <f t="shared" ref="N482" si="680">N483+N488+N499</f>
        <v>13219.8</v>
      </c>
    </row>
    <row r="483" spans="1:14" ht="19.5" customHeight="1" outlineLevel="2" x14ac:dyDescent="0.25">
      <c r="A483" s="198" t="s">
        <v>414</v>
      </c>
      <c r="B483" s="198" t="s">
        <v>472</v>
      </c>
      <c r="C483" s="198" t="s">
        <v>111</v>
      </c>
      <c r="D483" s="198"/>
      <c r="E483" s="254" t="s">
        <v>112</v>
      </c>
      <c r="F483" s="143">
        <f t="shared" ref="F483:N486" si="681">F484</f>
        <v>779.1</v>
      </c>
      <c r="G483" s="143">
        <f t="shared" si="681"/>
        <v>0</v>
      </c>
      <c r="H483" s="180">
        <f t="shared" si="681"/>
        <v>779.1</v>
      </c>
      <c r="I483" s="143">
        <f t="shared" ref="I483:L486" si="682">I484</f>
        <v>779.1</v>
      </c>
      <c r="J483" s="143">
        <f t="shared" si="681"/>
        <v>0</v>
      </c>
      <c r="K483" s="180">
        <f t="shared" si="681"/>
        <v>779.1</v>
      </c>
      <c r="L483" s="143">
        <f t="shared" si="682"/>
        <v>779.1</v>
      </c>
      <c r="M483" s="143">
        <f t="shared" si="681"/>
        <v>0</v>
      </c>
      <c r="N483" s="180">
        <f t="shared" si="681"/>
        <v>779.1</v>
      </c>
    </row>
    <row r="484" spans="1:14" ht="31.5" outlineLevel="3" x14ac:dyDescent="0.25">
      <c r="A484" s="198" t="s">
        <v>414</v>
      </c>
      <c r="B484" s="198" t="s">
        <v>472</v>
      </c>
      <c r="C484" s="198" t="s">
        <v>124</v>
      </c>
      <c r="D484" s="198"/>
      <c r="E484" s="254" t="s">
        <v>125</v>
      </c>
      <c r="F484" s="143">
        <f t="shared" si="681"/>
        <v>779.1</v>
      </c>
      <c r="G484" s="143">
        <f t="shared" si="681"/>
        <v>0</v>
      </c>
      <c r="H484" s="180">
        <f t="shared" si="681"/>
        <v>779.1</v>
      </c>
      <c r="I484" s="143">
        <f t="shared" si="682"/>
        <v>779.1</v>
      </c>
      <c r="J484" s="143">
        <f t="shared" si="681"/>
        <v>0</v>
      </c>
      <c r="K484" s="180">
        <f t="shared" si="681"/>
        <v>779.1</v>
      </c>
      <c r="L484" s="143">
        <f t="shared" si="682"/>
        <v>779.1</v>
      </c>
      <c r="M484" s="143">
        <f t="shared" si="681"/>
        <v>0</v>
      </c>
      <c r="N484" s="180">
        <f t="shared" si="681"/>
        <v>779.1</v>
      </c>
    </row>
    <row r="485" spans="1:14" ht="31.5" outlineLevel="4" x14ac:dyDescent="0.25">
      <c r="A485" s="198" t="s">
        <v>414</v>
      </c>
      <c r="B485" s="198" t="s">
        <v>472</v>
      </c>
      <c r="C485" s="198" t="s">
        <v>126</v>
      </c>
      <c r="D485" s="198"/>
      <c r="E485" s="254" t="s">
        <v>69</v>
      </c>
      <c r="F485" s="143">
        <f t="shared" si="681"/>
        <v>779.1</v>
      </c>
      <c r="G485" s="143">
        <f t="shared" si="681"/>
        <v>0</v>
      </c>
      <c r="H485" s="180">
        <f t="shared" si="681"/>
        <v>779.1</v>
      </c>
      <c r="I485" s="143">
        <f t="shared" si="682"/>
        <v>779.1</v>
      </c>
      <c r="J485" s="143">
        <f t="shared" si="681"/>
        <v>0</v>
      </c>
      <c r="K485" s="180">
        <f t="shared" si="681"/>
        <v>779.1</v>
      </c>
      <c r="L485" s="143">
        <f t="shared" si="682"/>
        <v>779.1</v>
      </c>
      <c r="M485" s="143">
        <f t="shared" si="681"/>
        <v>0</v>
      </c>
      <c r="N485" s="180">
        <f t="shared" si="681"/>
        <v>779.1</v>
      </c>
    </row>
    <row r="486" spans="1:14" ht="19.5" customHeight="1" outlineLevel="5" x14ac:dyDescent="0.25">
      <c r="A486" s="198" t="s">
        <v>414</v>
      </c>
      <c r="B486" s="198" t="s">
        <v>472</v>
      </c>
      <c r="C486" s="198" t="s">
        <v>127</v>
      </c>
      <c r="D486" s="198"/>
      <c r="E486" s="254" t="s">
        <v>128</v>
      </c>
      <c r="F486" s="143">
        <f t="shared" si="681"/>
        <v>779.1</v>
      </c>
      <c r="G486" s="143">
        <f t="shared" si="681"/>
        <v>0</v>
      </c>
      <c r="H486" s="180">
        <f t="shared" si="681"/>
        <v>779.1</v>
      </c>
      <c r="I486" s="143">
        <f t="shared" si="682"/>
        <v>779.1</v>
      </c>
      <c r="J486" s="143">
        <f t="shared" si="681"/>
        <v>0</v>
      </c>
      <c r="K486" s="180">
        <f t="shared" si="681"/>
        <v>779.1</v>
      </c>
      <c r="L486" s="143">
        <f t="shared" si="682"/>
        <v>779.1</v>
      </c>
      <c r="M486" s="143">
        <f t="shared" si="681"/>
        <v>0</v>
      </c>
      <c r="N486" s="180">
        <f t="shared" si="681"/>
        <v>779.1</v>
      </c>
    </row>
    <row r="487" spans="1:14" ht="15.75" outlineLevel="7" x14ac:dyDescent="0.25">
      <c r="A487" s="175" t="s">
        <v>414</v>
      </c>
      <c r="B487" s="175" t="s">
        <v>472</v>
      </c>
      <c r="C487" s="175" t="s">
        <v>127</v>
      </c>
      <c r="D487" s="175" t="s">
        <v>15</v>
      </c>
      <c r="E487" s="256" t="s">
        <v>16</v>
      </c>
      <c r="F487" s="108">
        <v>779.1</v>
      </c>
      <c r="G487" s="108"/>
      <c r="H487" s="3">
        <f>SUM(F487:G487)</f>
        <v>779.1</v>
      </c>
      <c r="I487" s="145">
        <v>779.1</v>
      </c>
      <c r="J487" s="108"/>
      <c r="K487" s="3">
        <f>SUM(I487:J487)</f>
        <v>779.1</v>
      </c>
      <c r="L487" s="145">
        <v>779.1</v>
      </c>
      <c r="M487" s="108"/>
      <c r="N487" s="3">
        <f>SUM(L487:M487)</f>
        <v>779.1</v>
      </c>
    </row>
    <row r="488" spans="1:14" ht="15.75" outlineLevel="2" x14ac:dyDescent="0.25">
      <c r="A488" s="198" t="s">
        <v>414</v>
      </c>
      <c r="B488" s="198" t="s">
        <v>472</v>
      </c>
      <c r="C488" s="198" t="s">
        <v>44</v>
      </c>
      <c r="D488" s="198"/>
      <c r="E488" s="254" t="s">
        <v>45</v>
      </c>
      <c r="F488" s="143">
        <f>F489+F495</f>
        <v>5696.9</v>
      </c>
      <c r="G488" s="143">
        <f t="shared" ref="G488:H488" si="683">G489+G495</f>
        <v>0</v>
      </c>
      <c r="H488" s="180">
        <f t="shared" si="683"/>
        <v>5696.9</v>
      </c>
      <c r="I488" s="143">
        <f>I489+I495</f>
        <v>5375.9</v>
      </c>
      <c r="J488" s="143">
        <f t="shared" ref="J488" si="684">J489+J495</f>
        <v>0</v>
      </c>
      <c r="K488" s="180">
        <f t="shared" ref="K488" si="685">K489+K495</f>
        <v>5375.9</v>
      </c>
      <c r="L488" s="143">
        <f>L489+L495</f>
        <v>5375.9</v>
      </c>
      <c r="M488" s="143">
        <f t="shared" ref="M488" si="686">M489+M495</f>
        <v>0</v>
      </c>
      <c r="N488" s="180">
        <f t="shared" ref="N488" si="687">N489+N495</f>
        <v>5375.9</v>
      </c>
    </row>
    <row r="489" spans="1:14" ht="31.5" outlineLevel="3" x14ac:dyDescent="0.25">
      <c r="A489" s="198" t="s">
        <v>414</v>
      </c>
      <c r="B489" s="198" t="s">
        <v>472</v>
      </c>
      <c r="C489" s="198" t="s">
        <v>202</v>
      </c>
      <c r="D489" s="198"/>
      <c r="E489" s="254" t="s">
        <v>203</v>
      </c>
      <c r="F489" s="143">
        <f>F490</f>
        <v>3108.9</v>
      </c>
      <c r="G489" s="143">
        <f t="shared" ref="G489:H489" si="688">G490</f>
        <v>0</v>
      </c>
      <c r="H489" s="180">
        <f t="shared" si="688"/>
        <v>3108.9</v>
      </c>
      <c r="I489" s="143">
        <f>I490</f>
        <v>2787.9</v>
      </c>
      <c r="J489" s="143">
        <f t="shared" ref="J489" si="689">J490</f>
        <v>0</v>
      </c>
      <c r="K489" s="180">
        <f t="shared" ref="K489" si="690">K490</f>
        <v>2787.9</v>
      </c>
      <c r="L489" s="143">
        <f>L490</f>
        <v>2787.9</v>
      </c>
      <c r="M489" s="143">
        <f t="shared" ref="M489" si="691">M490</f>
        <v>0</v>
      </c>
      <c r="N489" s="180">
        <f t="shared" ref="N489" si="692">N490</f>
        <v>2787.9</v>
      </c>
    </row>
    <row r="490" spans="1:14" ht="15.75" outlineLevel="4" x14ac:dyDescent="0.25">
      <c r="A490" s="198" t="s">
        <v>414</v>
      </c>
      <c r="B490" s="198" t="s">
        <v>472</v>
      </c>
      <c r="C490" s="198" t="s">
        <v>204</v>
      </c>
      <c r="D490" s="198"/>
      <c r="E490" s="254" t="s">
        <v>205</v>
      </c>
      <c r="F490" s="143">
        <f t="shared" ref="F490:H490" si="693">F491+F493</f>
        <v>3108.9</v>
      </c>
      <c r="G490" s="143">
        <f t="shared" si="693"/>
        <v>0</v>
      </c>
      <c r="H490" s="180">
        <f t="shared" si="693"/>
        <v>3108.9</v>
      </c>
      <c r="I490" s="143">
        <f t="shared" ref="I490:N490" si="694">I491+I493</f>
        <v>2787.9</v>
      </c>
      <c r="J490" s="143">
        <f t="shared" si="694"/>
        <v>0</v>
      </c>
      <c r="K490" s="180">
        <f t="shared" si="694"/>
        <v>2787.9</v>
      </c>
      <c r="L490" s="143">
        <f t="shared" si="694"/>
        <v>2787.9</v>
      </c>
      <c r="M490" s="143">
        <f t="shared" si="694"/>
        <v>0</v>
      </c>
      <c r="N490" s="180">
        <f t="shared" si="694"/>
        <v>2787.9</v>
      </c>
    </row>
    <row r="491" spans="1:14" ht="15.75" outlineLevel="5" x14ac:dyDescent="0.25">
      <c r="A491" s="198" t="s">
        <v>414</v>
      </c>
      <c r="B491" s="198" t="s">
        <v>472</v>
      </c>
      <c r="C491" s="198" t="s">
        <v>206</v>
      </c>
      <c r="D491" s="198"/>
      <c r="E491" s="254" t="s">
        <v>50</v>
      </c>
      <c r="F491" s="143">
        <f t="shared" ref="F491:N491" si="695">F492</f>
        <v>1787.9</v>
      </c>
      <c r="G491" s="143">
        <f t="shared" si="695"/>
        <v>0</v>
      </c>
      <c r="H491" s="180">
        <f t="shared" si="695"/>
        <v>1787.9</v>
      </c>
      <c r="I491" s="143">
        <f t="shared" ref="I491:L491" si="696">I492</f>
        <v>1787.9</v>
      </c>
      <c r="J491" s="143">
        <f t="shared" si="695"/>
        <v>0</v>
      </c>
      <c r="K491" s="180">
        <f t="shared" si="695"/>
        <v>1787.9</v>
      </c>
      <c r="L491" s="143">
        <f t="shared" si="696"/>
        <v>1787.9</v>
      </c>
      <c r="M491" s="143">
        <f t="shared" si="695"/>
        <v>0</v>
      </c>
      <c r="N491" s="180">
        <f t="shared" si="695"/>
        <v>1787.9</v>
      </c>
    </row>
    <row r="492" spans="1:14" ht="15.75" outlineLevel="7" x14ac:dyDescent="0.25">
      <c r="A492" s="175" t="s">
        <v>414</v>
      </c>
      <c r="B492" s="175" t="s">
        <v>472</v>
      </c>
      <c r="C492" s="175" t="s">
        <v>206</v>
      </c>
      <c r="D492" s="175" t="s">
        <v>51</v>
      </c>
      <c r="E492" s="256" t="s">
        <v>52</v>
      </c>
      <c r="F492" s="108">
        <v>1787.9</v>
      </c>
      <c r="G492" s="108"/>
      <c r="H492" s="3">
        <f>SUM(F492:G492)</f>
        <v>1787.9</v>
      </c>
      <c r="I492" s="145">
        <v>1787.9</v>
      </c>
      <c r="J492" s="108"/>
      <c r="K492" s="3">
        <f>SUM(I492:J492)</f>
        <v>1787.9</v>
      </c>
      <c r="L492" s="145">
        <v>1787.9</v>
      </c>
      <c r="M492" s="108"/>
      <c r="N492" s="3">
        <f>SUM(L492:M492)</f>
        <v>1787.9</v>
      </c>
    </row>
    <row r="493" spans="1:14" s="140" customFormat="1" ht="15.75" outlineLevel="7" x14ac:dyDescent="0.25">
      <c r="A493" s="198" t="s">
        <v>414</v>
      </c>
      <c r="B493" s="198" t="s">
        <v>472</v>
      </c>
      <c r="C493" s="198" t="s">
        <v>207</v>
      </c>
      <c r="D493" s="198"/>
      <c r="E493" s="254" t="s">
        <v>208</v>
      </c>
      <c r="F493" s="143">
        <f t="shared" ref="F493:N493" si="697">F494</f>
        <v>1321</v>
      </c>
      <c r="G493" s="143">
        <f t="shared" si="697"/>
        <v>0</v>
      </c>
      <c r="H493" s="180">
        <f t="shared" si="697"/>
        <v>1321</v>
      </c>
      <c r="I493" s="143">
        <f t="shared" ref="I493:L493" si="698">I494</f>
        <v>1000</v>
      </c>
      <c r="J493" s="143">
        <f t="shared" si="697"/>
        <v>0</v>
      </c>
      <c r="K493" s="180">
        <f t="shared" si="697"/>
        <v>1000</v>
      </c>
      <c r="L493" s="143">
        <f t="shared" si="698"/>
        <v>1000</v>
      </c>
      <c r="M493" s="143">
        <f t="shared" si="697"/>
        <v>0</v>
      </c>
      <c r="N493" s="180">
        <f t="shared" si="697"/>
        <v>1000</v>
      </c>
    </row>
    <row r="494" spans="1:14" ht="15.75" outlineLevel="7" x14ac:dyDescent="0.25">
      <c r="A494" s="175" t="s">
        <v>414</v>
      </c>
      <c r="B494" s="175" t="s">
        <v>472</v>
      </c>
      <c r="C494" s="175" t="s">
        <v>207</v>
      </c>
      <c r="D494" s="175" t="s">
        <v>19</v>
      </c>
      <c r="E494" s="256" t="s">
        <v>20</v>
      </c>
      <c r="F494" s="150">
        <v>1321</v>
      </c>
      <c r="G494" s="108"/>
      <c r="H494" s="3">
        <f>SUM(F494:G494)</f>
        <v>1321</v>
      </c>
      <c r="I494" s="145">
        <v>1000</v>
      </c>
      <c r="J494" s="108"/>
      <c r="K494" s="3">
        <f>SUM(I494:J494)</f>
        <v>1000</v>
      </c>
      <c r="L494" s="145">
        <v>1000</v>
      </c>
      <c r="M494" s="108"/>
      <c r="N494" s="3">
        <f>SUM(L494:M494)</f>
        <v>1000</v>
      </c>
    </row>
    <row r="495" spans="1:14" ht="31.5" outlineLevel="3" x14ac:dyDescent="0.25">
      <c r="A495" s="198" t="s">
        <v>414</v>
      </c>
      <c r="B495" s="198" t="s">
        <v>472</v>
      </c>
      <c r="C495" s="198" t="s">
        <v>209</v>
      </c>
      <c r="D495" s="198"/>
      <c r="E495" s="254" t="s">
        <v>210</v>
      </c>
      <c r="F495" s="143">
        <f t="shared" ref="F495:N497" si="699">F496</f>
        <v>2588</v>
      </c>
      <c r="G495" s="143">
        <f t="shared" si="699"/>
        <v>0</v>
      </c>
      <c r="H495" s="180">
        <f t="shared" si="699"/>
        <v>2588</v>
      </c>
      <c r="I495" s="143">
        <f t="shared" ref="I495:L497" si="700">I496</f>
        <v>2588</v>
      </c>
      <c r="J495" s="143">
        <f t="shared" si="699"/>
        <v>0</v>
      </c>
      <c r="K495" s="180">
        <f t="shared" si="699"/>
        <v>2588</v>
      </c>
      <c r="L495" s="143">
        <f t="shared" si="700"/>
        <v>2588</v>
      </c>
      <c r="M495" s="143">
        <f t="shared" si="699"/>
        <v>0</v>
      </c>
      <c r="N495" s="180">
        <f t="shared" si="699"/>
        <v>2588</v>
      </c>
    </row>
    <row r="496" spans="1:14" ht="15.75" outlineLevel="4" x14ac:dyDescent="0.25">
      <c r="A496" s="198" t="s">
        <v>414</v>
      </c>
      <c r="B496" s="198" t="s">
        <v>472</v>
      </c>
      <c r="C496" s="198" t="s">
        <v>211</v>
      </c>
      <c r="D496" s="198"/>
      <c r="E496" s="254" t="s">
        <v>212</v>
      </c>
      <c r="F496" s="143">
        <f t="shared" si="699"/>
        <v>2588</v>
      </c>
      <c r="G496" s="143">
        <f t="shared" si="699"/>
        <v>0</v>
      </c>
      <c r="H496" s="180">
        <f t="shared" si="699"/>
        <v>2588</v>
      </c>
      <c r="I496" s="143">
        <f t="shared" si="700"/>
        <v>2588</v>
      </c>
      <c r="J496" s="143">
        <f t="shared" si="699"/>
        <v>0</v>
      </c>
      <c r="K496" s="180">
        <f t="shared" si="699"/>
        <v>2588</v>
      </c>
      <c r="L496" s="143">
        <f t="shared" si="700"/>
        <v>2588</v>
      </c>
      <c r="M496" s="143">
        <f t="shared" si="699"/>
        <v>0</v>
      </c>
      <c r="N496" s="180">
        <f t="shared" si="699"/>
        <v>2588</v>
      </c>
    </row>
    <row r="497" spans="1:14" ht="15.75" outlineLevel="5" x14ac:dyDescent="0.25">
      <c r="A497" s="198" t="s">
        <v>414</v>
      </c>
      <c r="B497" s="198" t="s">
        <v>472</v>
      </c>
      <c r="C497" s="198" t="s">
        <v>213</v>
      </c>
      <c r="D497" s="198"/>
      <c r="E497" s="254" t="s">
        <v>50</v>
      </c>
      <c r="F497" s="143">
        <f t="shared" si="699"/>
        <v>2588</v>
      </c>
      <c r="G497" s="143">
        <f t="shared" si="699"/>
        <v>0</v>
      </c>
      <c r="H497" s="180">
        <f t="shared" si="699"/>
        <v>2588</v>
      </c>
      <c r="I497" s="143">
        <f t="shared" si="700"/>
        <v>2588</v>
      </c>
      <c r="J497" s="143">
        <f t="shared" si="699"/>
        <v>0</v>
      </c>
      <c r="K497" s="180">
        <f t="shared" si="699"/>
        <v>2588</v>
      </c>
      <c r="L497" s="143">
        <f t="shared" si="700"/>
        <v>2588</v>
      </c>
      <c r="M497" s="143">
        <f t="shared" si="699"/>
        <v>0</v>
      </c>
      <c r="N497" s="180">
        <f t="shared" si="699"/>
        <v>2588</v>
      </c>
    </row>
    <row r="498" spans="1:14" ht="15.75" outlineLevel="7" x14ac:dyDescent="0.25">
      <c r="A498" s="175" t="s">
        <v>414</v>
      </c>
      <c r="B498" s="175" t="s">
        <v>472</v>
      </c>
      <c r="C498" s="175" t="s">
        <v>213</v>
      </c>
      <c r="D498" s="175" t="s">
        <v>51</v>
      </c>
      <c r="E498" s="256" t="s">
        <v>52</v>
      </c>
      <c r="F498" s="150">
        <v>2588</v>
      </c>
      <c r="G498" s="108"/>
      <c r="H498" s="3">
        <f>SUM(F498:G498)</f>
        <v>2588</v>
      </c>
      <c r="I498" s="145">
        <v>2588</v>
      </c>
      <c r="J498" s="108"/>
      <c r="K498" s="3">
        <f>SUM(I498:J498)</f>
        <v>2588</v>
      </c>
      <c r="L498" s="145">
        <v>2588</v>
      </c>
      <c r="M498" s="108"/>
      <c r="N498" s="3">
        <f>SUM(L498:M498)</f>
        <v>2588</v>
      </c>
    </row>
    <row r="499" spans="1:14" ht="31.5" outlineLevel="2" x14ac:dyDescent="0.25">
      <c r="A499" s="198" t="s">
        <v>414</v>
      </c>
      <c r="B499" s="198" t="s">
        <v>472</v>
      </c>
      <c r="C499" s="198" t="s">
        <v>22</v>
      </c>
      <c r="D499" s="198"/>
      <c r="E499" s="254" t="s">
        <v>23</v>
      </c>
      <c r="F499" s="143">
        <f t="shared" ref="F499:H499" si="701">F500+F506</f>
        <v>14064.8</v>
      </c>
      <c r="G499" s="143">
        <f t="shared" si="701"/>
        <v>0</v>
      </c>
      <c r="H499" s="180">
        <f t="shared" si="701"/>
        <v>14064.8</v>
      </c>
      <c r="I499" s="143">
        <f t="shared" ref="I499:N499" si="702">I500+I506</f>
        <v>14064.8</v>
      </c>
      <c r="J499" s="143">
        <f t="shared" si="702"/>
        <v>0</v>
      </c>
      <c r="K499" s="180">
        <f t="shared" si="702"/>
        <v>14064.8</v>
      </c>
      <c r="L499" s="143">
        <f t="shared" si="702"/>
        <v>7064.8</v>
      </c>
      <c r="M499" s="143">
        <f t="shared" si="702"/>
        <v>0</v>
      </c>
      <c r="N499" s="180">
        <f t="shared" si="702"/>
        <v>7064.8</v>
      </c>
    </row>
    <row r="500" spans="1:14" ht="31.5" outlineLevel="3" x14ac:dyDescent="0.25">
      <c r="A500" s="198" t="s">
        <v>414</v>
      </c>
      <c r="B500" s="198" t="s">
        <v>472</v>
      </c>
      <c r="C500" s="198" t="s">
        <v>24</v>
      </c>
      <c r="D500" s="198"/>
      <c r="E500" s="254" t="s">
        <v>25</v>
      </c>
      <c r="F500" s="143">
        <f>F501</f>
        <v>8564.7999999999993</v>
      </c>
      <c r="G500" s="143">
        <f t="shared" ref="G500:H500" si="703">G501</f>
        <v>0</v>
      </c>
      <c r="H500" s="180">
        <f t="shared" si="703"/>
        <v>8564.7999999999993</v>
      </c>
      <c r="I500" s="143">
        <f>I501</f>
        <v>8564.7999999999993</v>
      </c>
      <c r="J500" s="143">
        <f t="shared" ref="J500" si="704">J501</f>
        <v>0</v>
      </c>
      <c r="K500" s="180">
        <f t="shared" ref="K500" si="705">K501</f>
        <v>8564.7999999999993</v>
      </c>
      <c r="L500" s="143">
        <f>L501</f>
        <v>1564.8000000000002</v>
      </c>
      <c r="M500" s="143">
        <f t="shared" ref="M500" si="706">M501</f>
        <v>0</v>
      </c>
      <c r="N500" s="180">
        <f t="shared" ref="N500" si="707">N501</f>
        <v>1564.8000000000002</v>
      </c>
    </row>
    <row r="501" spans="1:14" ht="15.75" outlineLevel="4" x14ac:dyDescent="0.25">
      <c r="A501" s="198" t="s">
        <v>414</v>
      </c>
      <c r="B501" s="198" t="s">
        <v>472</v>
      </c>
      <c r="C501" s="198" t="s">
        <v>214</v>
      </c>
      <c r="D501" s="198"/>
      <c r="E501" s="254" t="s">
        <v>215</v>
      </c>
      <c r="F501" s="143">
        <f t="shared" ref="F501:H501" si="708">F502+F504</f>
        <v>8564.7999999999993</v>
      </c>
      <c r="G501" s="143">
        <f t="shared" si="708"/>
        <v>0</v>
      </c>
      <c r="H501" s="180">
        <f t="shared" si="708"/>
        <v>8564.7999999999993</v>
      </c>
      <c r="I501" s="143">
        <f t="shared" ref="I501:N501" si="709">I502+I504</f>
        <v>8564.7999999999993</v>
      </c>
      <c r="J501" s="143">
        <f t="shared" si="709"/>
        <v>0</v>
      </c>
      <c r="K501" s="180">
        <f t="shared" si="709"/>
        <v>8564.7999999999993</v>
      </c>
      <c r="L501" s="143">
        <f t="shared" si="709"/>
        <v>1564.8000000000002</v>
      </c>
      <c r="M501" s="143">
        <f t="shared" si="709"/>
        <v>0</v>
      </c>
      <c r="N501" s="180">
        <f t="shared" si="709"/>
        <v>1564.8000000000002</v>
      </c>
    </row>
    <row r="502" spans="1:14" ht="15.75" outlineLevel="5" x14ac:dyDescent="0.25">
      <c r="A502" s="198" t="s">
        <v>414</v>
      </c>
      <c r="B502" s="198" t="s">
        <v>472</v>
      </c>
      <c r="C502" s="198" t="s">
        <v>216</v>
      </c>
      <c r="D502" s="198"/>
      <c r="E502" s="254" t="s">
        <v>217</v>
      </c>
      <c r="F502" s="143">
        <f t="shared" ref="F502:N502" si="710">F503</f>
        <v>11.4</v>
      </c>
      <c r="G502" s="143">
        <f t="shared" si="710"/>
        <v>0</v>
      </c>
      <c r="H502" s="180">
        <f t="shared" si="710"/>
        <v>11.4</v>
      </c>
      <c r="I502" s="143">
        <f t="shared" ref="I502:L502" si="711">I503</f>
        <v>11.4</v>
      </c>
      <c r="J502" s="143">
        <f t="shared" si="710"/>
        <v>0</v>
      </c>
      <c r="K502" s="180">
        <f t="shared" si="710"/>
        <v>11.4</v>
      </c>
      <c r="L502" s="143">
        <f t="shared" si="711"/>
        <v>11.4</v>
      </c>
      <c r="M502" s="143">
        <f t="shared" si="710"/>
        <v>0</v>
      </c>
      <c r="N502" s="180">
        <f t="shared" si="710"/>
        <v>11.4</v>
      </c>
    </row>
    <row r="503" spans="1:14" ht="15.75" outlineLevel="7" x14ac:dyDescent="0.25">
      <c r="A503" s="175" t="s">
        <v>414</v>
      </c>
      <c r="B503" s="175" t="s">
        <v>472</v>
      </c>
      <c r="C503" s="175" t="s">
        <v>216</v>
      </c>
      <c r="D503" s="175" t="s">
        <v>7</v>
      </c>
      <c r="E503" s="256" t="s">
        <v>8</v>
      </c>
      <c r="F503" s="108">
        <v>11.4</v>
      </c>
      <c r="G503" s="108"/>
      <c r="H503" s="3">
        <f>SUM(F503:G503)</f>
        <v>11.4</v>
      </c>
      <c r="I503" s="145">
        <v>11.4</v>
      </c>
      <c r="J503" s="108"/>
      <c r="K503" s="3">
        <f>SUM(I503:J503)</f>
        <v>11.4</v>
      </c>
      <c r="L503" s="145">
        <v>11.4</v>
      </c>
      <c r="M503" s="108"/>
      <c r="N503" s="3">
        <f>SUM(L503:M503)</f>
        <v>11.4</v>
      </c>
    </row>
    <row r="504" spans="1:14" ht="31.5" outlineLevel="5" x14ac:dyDescent="0.25">
      <c r="A504" s="198" t="s">
        <v>414</v>
      </c>
      <c r="B504" s="198" t="s">
        <v>472</v>
      </c>
      <c r="C504" s="198" t="s">
        <v>218</v>
      </c>
      <c r="D504" s="198"/>
      <c r="E504" s="254" t="s">
        <v>219</v>
      </c>
      <c r="F504" s="143">
        <f>F505</f>
        <v>8553.4</v>
      </c>
      <c r="G504" s="143">
        <f t="shared" ref="G504:H504" si="712">G505</f>
        <v>0</v>
      </c>
      <c r="H504" s="180">
        <f t="shared" si="712"/>
        <v>8553.4</v>
      </c>
      <c r="I504" s="143">
        <f>I505</f>
        <v>8553.4</v>
      </c>
      <c r="J504" s="143">
        <f t="shared" ref="J504" si="713">J505</f>
        <v>0</v>
      </c>
      <c r="K504" s="180">
        <f t="shared" ref="K504" si="714">K505</f>
        <v>8553.4</v>
      </c>
      <c r="L504" s="143">
        <f>L505</f>
        <v>1553.4</v>
      </c>
      <c r="M504" s="143">
        <f t="shared" ref="M504" si="715">M505</f>
        <v>0</v>
      </c>
      <c r="N504" s="180">
        <f t="shared" ref="N504" si="716">N505</f>
        <v>1553.4</v>
      </c>
    </row>
    <row r="505" spans="1:14" ht="15.75" outlineLevel="7" x14ac:dyDescent="0.25">
      <c r="A505" s="175" t="s">
        <v>414</v>
      </c>
      <c r="B505" s="175" t="s">
        <v>472</v>
      </c>
      <c r="C505" s="175" t="s">
        <v>218</v>
      </c>
      <c r="D505" s="175" t="s">
        <v>19</v>
      </c>
      <c r="E505" s="256" t="s">
        <v>20</v>
      </c>
      <c r="F505" s="108">
        <v>8553.4</v>
      </c>
      <c r="G505" s="108"/>
      <c r="H505" s="3">
        <f>SUM(F505:G505)</f>
        <v>8553.4</v>
      </c>
      <c r="I505" s="145">
        <v>8553.4</v>
      </c>
      <c r="J505" s="108"/>
      <c r="K505" s="3">
        <f>SUM(I505:J505)</f>
        <v>8553.4</v>
      </c>
      <c r="L505" s="145">
        <v>1553.4</v>
      </c>
      <c r="M505" s="108"/>
      <c r="N505" s="3">
        <f>SUM(L505:M505)</f>
        <v>1553.4</v>
      </c>
    </row>
    <row r="506" spans="1:14" ht="15.75" outlineLevel="3" x14ac:dyDescent="0.25">
      <c r="A506" s="198" t="s">
        <v>414</v>
      </c>
      <c r="B506" s="198" t="s">
        <v>472</v>
      </c>
      <c r="C506" s="198" t="s">
        <v>220</v>
      </c>
      <c r="D506" s="198"/>
      <c r="E506" s="254" t="s">
        <v>221</v>
      </c>
      <c r="F506" s="143">
        <f t="shared" ref="F506:N508" si="717">F507</f>
        <v>5500</v>
      </c>
      <c r="G506" s="143">
        <f t="shared" si="717"/>
        <v>0</v>
      </c>
      <c r="H506" s="180">
        <f t="shared" si="717"/>
        <v>5500</v>
      </c>
      <c r="I506" s="143">
        <f t="shared" ref="I506:L508" si="718">I507</f>
        <v>5500</v>
      </c>
      <c r="J506" s="143">
        <f t="shared" si="717"/>
        <v>0</v>
      </c>
      <c r="K506" s="180">
        <f t="shared" si="717"/>
        <v>5500</v>
      </c>
      <c r="L506" s="143">
        <f t="shared" si="718"/>
        <v>5500</v>
      </c>
      <c r="M506" s="143">
        <f t="shared" si="717"/>
        <v>0</v>
      </c>
      <c r="N506" s="180">
        <f t="shared" si="717"/>
        <v>5500</v>
      </c>
    </row>
    <row r="507" spans="1:14" ht="15.75" outlineLevel="4" x14ac:dyDescent="0.25">
      <c r="A507" s="198" t="s">
        <v>414</v>
      </c>
      <c r="B507" s="198" t="s">
        <v>472</v>
      </c>
      <c r="C507" s="198" t="s">
        <v>222</v>
      </c>
      <c r="D507" s="198"/>
      <c r="E507" s="254" t="s">
        <v>223</v>
      </c>
      <c r="F507" s="143">
        <f t="shared" si="717"/>
        <v>5500</v>
      </c>
      <c r="G507" s="143">
        <f t="shared" si="717"/>
        <v>0</v>
      </c>
      <c r="H507" s="180">
        <f t="shared" si="717"/>
        <v>5500</v>
      </c>
      <c r="I507" s="143">
        <f t="shared" si="718"/>
        <v>5500</v>
      </c>
      <c r="J507" s="143">
        <f t="shared" si="717"/>
        <v>0</v>
      </c>
      <c r="K507" s="180">
        <f t="shared" si="717"/>
        <v>5500</v>
      </c>
      <c r="L507" s="143">
        <f t="shared" si="718"/>
        <v>5500</v>
      </c>
      <c r="M507" s="143">
        <f t="shared" si="717"/>
        <v>0</v>
      </c>
      <c r="N507" s="180">
        <f t="shared" si="717"/>
        <v>5500</v>
      </c>
    </row>
    <row r="508" spans="1:14" ht="15.75" outlineLevel="5" x14ac:dyDescent="0.25">
      <c r="A508" s="198" t="s">
        <v>414</v>
      </c>
      <c r="B508" s="198" t="s">
        <v>472</v>
      </c>
      <c r="C508" s="198" t="s">
        <v>224</v>
      </c>
      <c r="D508" s="198"/>
      <c r="E508" s="254" t="s">
        <v>225</v>
      </c>
      <c r="F508" s="143">
        <f t="shared" si="717"/>
        <v>5500</v>
      </c>
      <c r="G508" s="143">
        <f t="shared" si="717"/>
        <v>0</v>
      </c>
      <c r="H508" s="180">
        <f t="shared" si="717"/>
        <v>5500</v>
      </c>
      <c r="I508" s="143">
        <f t="shared" si="718"/>
        <v>5500</v>
      </c>
      <c r="J508" s="143">
        <f t="shared" si="717"/>
        <v>0</v>
      </c>
      <c r="K508" s="180">
        <f t="shared" si="717"/>
        <v>5500</v>
      </c>
      <c r="L508" s="143">
        <f t="shared" si="718"/>
        <v>5500</v>
      </c>
      <c r="M508" s="143">
        <f t="shared" si="717"/>
        <v>0</v>
      </c>
      <c r="N508" s="180">
        <f t="shared" si="717"/>
        <v>5500</v>
      </c>
    </row>
    <row r="509" spans="1:14" ht="15.75" outlineLevel="7" x14ac:dyDescent="0.25">
      <c r="A509" s="175" t="s">
        <v>414</v>
      </c>
      <c r="B509" s="175" t="s">
        <v>472</v>
      </c>
      <c r="C509" s="175" t="s">
        <v>224</v>
      </c>
      <c r="D509" s="175" t="s">
        <v>19</v>
      </c>
      <c r="E509" s="256" t="s">
        <v>20</v>
      </c>
      <c r="F509" s="108">
        <v>5500</v>
      </c>
      <c r="G509" s="108"/>
      <c r="H509" s="3">
        <f>SUM(F509:G509)</f>
        <v>5500</v>
      </c>
      <c r="I509" s="145">
        <v>5500</v>
      </c>
      <c r="J509" s="108"/>
      <c r="K509" s="3">
        <f>SUM(I509:J509)</f>
        <v>5500</v>
      </c>
      <c r="L509" s="145">
        <v>5500</v>
      </c>
      <c r="M509" s="108"/>
      <c r="N509" s="3">
        <f>SUM(L509:M509)</f>
        <v>5500</v>
      </c>
    </row>
    <row r="510" spans="1:14" ht="15.75" outlineLevel="7" x14ac:dyDescent="0.2">
      <c r="A510" s="198" t="s">
        <v>414</v>
      </c>
      <c r="B510" s="198" t="s">
        <v>474</v>
      </c>
      <c r="C510" s="175"/>
      <c r="D510" s="175"/>
      <c r="E510" s="176" t="s">
        <v>475</v>
      </c>
      <c r="F510" s="108"/>
      <c r="G510" s="143">
        <f t="shared" ref="G510:G515" si="719">G511</f>
        <v>3707.18</v>
      </c>
      <c r="H510" s="180">
        <f t="shared" ref="H510:M515" si="720">H511</f>
        <v>3707.18</v>
      </c>
      <c r="I510" s="143">
        <f t="shared" si="720"/>
        <v>0</v>
      </c>
      <c r="J510" s="143">
        <f t="shared" si="720"/>
        <v>0</v>
      </c>
      <c r="K510" s="180"/>
      <c r="L510" s="143">
        <f t="shared" si="720"/>
        <v>0</v>
      </c>
      <c r="M510" s="143">
        <f t="shared" si="720"/>
        <v>0</v>
      </c>
      <c r="N510" s="180"/>
    </row>
    <row r="511" spans="1:14" ht="15.75" outlineLevel="7" x14ac:dyDescent="0.2">
      <c r="A511" s="198" t="s">
        <v>414</v>
      </c>
      <c r="B511" s="198" t="s">
        <v>476</v>
      </c>
      <c r="C511" s="198"/>
      <c r="D511" s="198"/>
      <c r="E511" s="177" t="s">
        <v>477</v>
      </c>
      <c r="F511" s="108"/>
      <c r="G511" s="143">
        <f t="shared" si="719"/>
        <v>3707.18</v>
      </c>
      <c r="H511" s="180">
        <f t="shared" si="720"/>
        <v>3707.18</v>
      </c>
      <c r="I511" s="143">
        <f t="shared" si="720"/>
        <v>0</v>
      </c>
      <c r="J511" s="143">
        <f t="shared" si="720"/>
        <v>0</v>
      </c>
      <c r="K511" s="180"/>
      <c r="L511" s="143">
        <f t="shared" si="720"/>
        <v>0</v>
      </c>
      <c r="M511" s="143">
        <f t="shared" si="720"/>
        <v>0</v>
      </c>
      <c r="N511" s="180"/>
    </row>
    <row r="512" spans="1:14" ht="15.75" outlineLevel="7" x14ac:dyDescent="0.25">
      <c r="A512" s="198" t="s">
        <v>414</v>
      </c>
      <c r="B512" s="198" t="s">
        <v>476</v>
      </c>
      <c r="C512" s="198" t="s">
        <v>189</v>
      </c>
      <c r="D512" s="198"/>
      <c r="E512" s="254" t="s">
        <v>190</v>
      </c>
      <c r="F512" s="108"/>
      <c r="G512" s="143">
        <f t="shared" si="719"/>
        <v>3707.18</v>
      </c>
      <c r="H512" s="180">
        <f t="shared" si="720"/>
        <v>3707.18</v>
      </c>
      <c r="I512" s="143">
        <f t="shared" si="720"/>
        <v>0</v>
      </c>
      <c r="J512" s="143">
        <f t="shared" si="720"/>
        <v>0</v>
      </c>
      <c r="K512" s="180"/>
      <c r="L512" s="143">
        <f t="shared" si="720"/>
        <v>0</v>
      </c>
      <c r="M512" s="143">
        <f t="shared" si="720"/>
        <v>0</v>
      </c>
      <c r="N512" s="180"/>
    </row>
    <row r="513" spans="1:14" ht="31.5" outlineLevel="7" x14ac:dyDescent="0.25">
      <c r="A513" s="198" t="s">
        <v>414</v>
      </c>
      <c r="B513" s="198" t="s">
        <v>476</v>
      </c>
      <c r="C513" s="198" t="s">
        <v>191</v>
      </c>
      <c r="D513" s="198"/>
      <c r="E513" s="254" t="s">
        <v>192</v>
      </c>
      <c r="F513" s="108"/>
      <c r="G513" s="143">
        <f t="shared" si="719"/>
        <v>3707.18</v>
      </c>
      <c r="H513" s="180">
        <f t="shared" si="720"/>
        <v>3707.18</v>
      </c>
      <c r="I513" s="143">
        <f t="shared" si="720"/>
        <v>0</v>
      </c>
      <c r="J513" s="143">
        <f t="shared" si="720"/>
        <v>0</v>
      </c>
      <c r="K513" s="180"/>
      <c r="L513" s="143">
        <f t="shared" si="720"/>
        <v>0</v>
      </c>
      <c r="M513" s="143">
        <f t="shared" si="720"/>
        <v>0</v>
      </c>
      <c r="N513" s="180"/>
    </row>
    <row r="514" spans="1:14" ht="31.5" outlineLevel="7" x14ac:dyDescent="0.25">
      <c r="A514" s="198" t="s">
        <v>414</v>
      </c>
      <c r="B514" s="198" t="s">
        <v>476</v>
      </c>
      <c r="C514" s="198" t="s">
        <v>193</v>
      </c>
      <c r="D514" s="198"/>
      <c r="E514" s="254" t="s">
        <v>194</v>
      </c>
      <c r="F514" s="108"/>
      <c r="G514" s="143">
        <f t="shared" si="719"/>
        <v>3707.18</v>
      </c>
      <c r="H514" s="180">
        <f t="shared" si="720"/>
        <v>3707.18</v>
      </c>
      <c r="I514" s="143">
        <f t="shared" si="720"/>
        <v>0</v>
      </c>
      <c r="J514" s="143">
        <f t="shared" si="720"/>
        <v>0</v>
      </c>
      <c r="K514" s="180"/>
      <c r="L514" s="143">
        <f t="shared" si="720"/>
        <v>0</v>
      </c>
      <c r="M514" s="143">
        <f t="shared" si="720"/>
        <v>0</v>
      </c>
      <c r="N514" s="180"/>
    </row>
    <row r="515" spans="1:14" ht="31.5" outlineLevel="7" x14ac:dyDescent="0.25">
      <c r="A515" s="198" t="s">
        <v>414</v>
      </c>
      <c r="B515" s="198" t="s">
        <v>476</v>
      </c>
      <c r="C515" s="178" t="s">
        <v>870</v>
      </c>
      <c r="D515" s="178" t="s">
        <v>386</v>
      </c>
      <c r="E515" s="4" t="s">
        <v>871</v>
      </c>
      <c r="F515" s="108"/>
      <c r="G515" s="143">
        <f t="shared" si="719"/>
        <v>3707.18</v>
      </c>
      <c r="H515" s="180">
        <f t="shared" si="720"/>
        <v>3707.18</v>
      </c>
      <c r="I515" s="143">
        <f t="shared" si="720"/>
        <v>0</v>
      </c>
      <c r="J515" s="143">
        <f t="shared" si="720"/>
        <v>0</v>
      </c>
      <c r="K515" s="180"/>
      <c r="L515" s="143">
        <f t="shared" si="720"/>
        <v>0</v>
      </c>
      <c r="M515" s="143">
        <f t="shared" si="720"/>
        <v>0</v>
      </c>
      <c r="N515" s="180"/>
    </row>
    <row r="516" spans="1:14" ht="15.75" outlineLevel="7" x14ac:dyDescent="0.25">
      <c r="A516" s="175" t="s">
        <v>414</v>
      </c>
      <c r="B516" s="175" t="s">
        <v>476</v>
      </c>
      <c r="C516" s="179" t="s">
        <v>870</v>
      </c>
      <c r="D516" s="179" t="s">
        <v>51</v>
      </c>
      <c r="E516" s="5" t="s">
        <v>364</v>
      </c>
      <c r="F516" s="108"/>
      <c r="G516" s="172">
        <v>3707.18</v>
      </c>
      <c r="H516" s="3">
        <f>SUM(F516:G516)</f>
        <v>3707.18</v>
      </c>
      <c r="I516" s="145"/>
      <c r="J516" s="108"/>
      <c r="K516" s="3"/>
      <c r="L516" s="145"/>
      <c r="M516" s="108"/>
      <c r="N516" s="3"/>
    </row>
    <row r="517" spans="1:14" ht="15.75" outlineLevel="7" x14ac:dyDescent="0.25">
      <c r="A517" s="175"/>
      <c r="B517" s="175"/>
      <c r="C517" s="175"/>
      <c r="D517" s="175"/>
      <c r="E517" s="256"/>
      <c r="F517" s="108"/>
      <c r="G517" s="108"/>
      <c r="H517" s="3"/>
      <c r="I517" s="145"/>
      <c r="J517" s="108"/>
      <c r="K517" s="3"/>
      <c r="L517" s="145"/>
      <c r="M517" s="108"/>
      <c r="N517" s="3"/>
    </row>
    <row r="518" spans="1:14" ht="15.75" x14ac:dyDescent="0.25">
      <c r="A518" s="198" t="s">
        <v>478</v>
      </c>
      <c r="B518" s="198"/>
      <c r="C518" s="198"/>
      <c r="D518" s="198"/>
      <c r="E518" s="254" t="s">
        <v>479</v>
      </c>
      <c r="F518" s="143">
        <f>F519+F534+F541</f>
        <v>18190.100000000002</v>
      </c>
      <c r="G518" s="143">
        <f t="shared" ref="G518:H518" si="721">G519+G534+G541</f>
        <v>0</v>
      </c>
      <c r="H518" s="180">
        <f t="shared" si="721"/>
        <v>18190.100000000002</v>
      </c>
      <c r="I518" s="143">
        <f>I519+I534+I541</f>
        <v>18190.100000000002</v>
      </c>
      <c r="J518" s="143">
        <f t="shared" ref="J518" si="722">J519+J534+J541</f>
        <v>0</v>
      </c>
      <c r="K518" s="180">
        <f t="shared" ref="K518" si="723">K519+K534+K541</f>
        <v>18190.100000000002</v>
      </c>
      <c r="L518" s="143">
        <f>L519+L534+L541</f>
        <v>18190.100000000002</v>
      </c>
      <c r="M518" s="143">
        <f t="shared" ref="M518" si="724">M519+M534+M541</f>
        <v>0</v>
      </c>
      <c r="N518" s="180">
        <f t="shared" ref="N518" si="725">N519+N534+N541</f>
        <v>18190.100000000002</v>
      </c>
    </row>
    <row r="519" spans="1:14" ht="15.75" x14ac:dyDescent="0.25">
      <c r="A519" s="198" t="s">
        <v>478</v>
      </c>
      <c r="B519" s="198" t="s">
        <v>400</v>
      </c>
      <c r="C519" s="198"/>
      <c r="D519" s="198"/>
      <c r="E519" s="255" t="s">
        <v>401</v>
      </c>
      <c r="F519" s="143">
        <f>F520+F527</f>
        <v>16321.2</v>
      </c>
      <c r="G519" s="143">
        <f t="shared" ref="G519:H519" si="726">G520+G527</f>
        <v>0</v>
      </c>
      <c r="H519" s="180">
        <f t="shared" si="726"/>
        <v>16321.2</v>
      </c>
      <c r="I519" s="143">
        <f>I520+I527</f>
        <v>16321.2</v>
      </c>
      <c r="J519" s="143">
        <f t="shared" ref="J519" si="727">J520+J527</f>
        <v>0</v>
      </c>
      <c r="K519" s="180">
        <f t="shared" ref="K519" si="728">K520+K527</f>
        <v>16321.2</v>
      </c>
      <c r="L519" s="143">
        <f>L520+L527</f>
        <v>16321.2</v>
      </c>
      <c r="M519" s="143">
        <f t="shared" ref="M519" si="729">M520+M527</f>
        <v>0</v>
      </c>
      <c r="N519" s="180">
        <f t="shared" ref="N519" si="730">N520+N527</f>
        <v>16321.2</v>
      </c>
    </row>
    <row r="520" spans="1:14" ht="31.5" outlineLevel="1" x14ac:dyDescent="0.25">
      <c r="A520" s="198" t="s">
        <v>478</v>
      </c>
      <c r="B520" s="198" t="s">
        <v>418</v>
      </c>
      <c r="C520" s="198"/>
      <c r="D520" s="198"/>
      <c r="E520" s="254" t="s">
        <v>419</v>
      </c>
      <c r="F520" s="143">
        <f t="shared" ref="F520:N523" si="731">F521</f>
        <v>16244.1</v>
      </c>
      <c r="G520" s="143">
        <f t="shared" si="731"/>
        <v>0</v>
      </c>
      <c r="H520" s="180">
        <f t="shared" si="731"/>
        <v>16244.1</v>
      </c>
      <c r="I520" s="143">
        <f t="shared" ref="I520:L523" si="732">I521</f>
        <v>16244.1</v>
      </c>
      <c r="J520" s="143">
        <f t="shared" si="731"/>
        <v>0</v>
      </c>
      <c r="K520" s="180">
        <f t="shared" si="731"/>
        <v>16244.1</v>
      </c>
      <c r="L520" s="143">
        <f t="shared" si="732"/>
        <v>16244.1</v>
      </c>
      <c r="M520" s="143">
        <f t="shared" si="731"/>
        <v>0</v>
      </c>
      <c r="N520" s="180">
        <f t="shared" si="731"/>
        <v>16244.1</v>
      </c>
    </row>
    <row r="521" spans="1:14" ht="16.5" customHeight="1" outlineLevel="2" x14ac:dyDescent="0.25">
      <c r="A521" s="198" t="s">
        <v>478</v>
      </c>
      <c r="B521" s="198" t="s">
        <v>418</v>
      </c>
      <c r="C521" s="198" t="s">
        <v>111</v>
      </c>
      <c r="D521" s="198"/>
      <c r="E521" s="254" t="s">
        <v>112</v>
      </c>
      <c r="F521" s="143">
        <f t="shared" si="731"/>
        <v>16244.1</v>
      </c>
      <c r="G521" s="143">
        <f t="shared" si="731"/>
        <v>0</v>
      </c>
      <c r="H521" s="180">
        <f t="shared" si="731"/>
        <v>16244.1</v>
      </c>
      <c r="I521" s="143">
        <f t="shared" si="732"/>
        <v>16244.1</v>
      </c>
      <c r="J521" s="143">
        <f t="shared" si="731"/>
        <v>0</v>
      </c>
      <c r="K521" s="180">
        <f t="shared" si="731"/>
        <v>16244.1</v>
      </c>
      <c r="L521" s="143">
        <f t="shared" si="732"/>
        <v>16244.1</v>
      </c>
      <c r="M521" s="143">
        <f t="shared" si="731"/>
        <v>0</v>
      </c>
      <c r="N521" s="180">
        <f t="shared" si="731"/>
        <v>16244.1</v>
      </c>
    </row>
    <row r="522" spans="1:14" ht="31.5" outlineLevel="3" x14ac:dyDescent="0.25">
      <c r="A522" s="198" t="s">
        <v>478</v>
      </c>
      <c r="B522" s="198" t="s">
        <v>418</v>
      </c>
      <c r="C522" s="198" t="s">
        <v>124</v>
      </c>
      <c r="D522" s="198"/>
      <c r="E522" s="254" t="s">
        <v>125</v>
      </c>
      <c r="F522" s="143">
        <f t="shared" si="731"/>
        <v>16244.1</v>
      </c>
      <c r="G522" s="143">
        <f t="shared" si="731"/>
        <v>0</v>
      </c>
      <c r="H522" s="180">
        <f t="shared" si="731"/>
        <v>16244.1</v>
      </c>
      <c r="I522" s="143">
        <f t="shared" si="732"/>
        <v>16244.1</v>
      </c>
      <c r="J522" s="143">
        <f t="shared" si="731"/>
        <v>0</v>
      </c>
      <c r="K522" s="180">
        <f t="shared" si="731"/>
        <v>16244.1</v>
      </c>
      <c r="L522" s="143">
        <f t="shared" si="732"/>
        <v>16244.1</v>
      </c>
      <c r="M522" s="143">
        <f t="shared" si="731"/>
        <v>0</v>
      </c>
      <c r="N522" s="180">
        <f t="shared" si="731"/>
        <v>16244.1</v>
      </c>
    </row>
    <row r="523" spans="1:14" ht="31.5" outlineLevel="4" x14ac:dyDescent="0.25">
      <c r="A523" s="198" t="s">
        <v>478</v>
      </c>
      <c r="B523" s="198" t="s">
        <v>418</v>
      </c>
      <c r="C523" s="198" t="s">
        <v>178</v>
      </c>
      <c r="D523" s="198"/>
      <c r="E523" s="254" t="s">
        <v>31</v>
      </c>
      <c r="F523" s="143">
        <f t="shared" si="731"/>
        <v>16244.1</v>
      </c>
      <c r="G523" s="143">
        <f t="shared" si="731"/>
        <v>0</v>
      </c>
      <c r="H523" s="180">
        <f t="shared" si="731"/>
        <v>16244.1</v>
      </c>
      <c r="I523" s="143">
        <f t="shared" si="732"/>
        <v>16244.1</v>
      </c>
      <c r="J523" s="143">
        <f t="shared" si="731"/>
        <v>0</v>
      </c>
      <c r="K523" s="180">
        <f t="shared" si="731"/>
        <v>16244.1</v>
      </c>
      <c r="L523" s="143">
        <f t="shared" si="732"/>
        <v>16244.1</v>
      </c>
      <c r="M523" s="143">
        <f t="shared" si="731"/>
        <v>0</v>
      </c>
      <c r="N523" s="180">
        <f t="shared" si="731"/>
        <v>16244.1</v>
      </c>
    </row>
    <row r="524" spans="1:14" ht="15.75" outlineLevel="5" x14ac:dyDescent="0.25">
      <c r="A524" s="198" t="s">
        <v>478</v>
      </c>
      <c r="B524" s="198" t="s">
        <v>418</v>
      </c>
      <c r="C524" s="198" t="s">
        <v>232</v>
      </c>
      <c r="D524" s="198"/>
      <c r="E524" s="254" t="s">
        <v>33</v>
      </c>
      <c r="F524" s="143">
        <f>F525+F526</f>
        <v>16244.1</v>
      </c>
      <c r="G524" s="143">
        <f t="shared" ref="G524:H524" si="733">G525+G526</f>
        <v>0</v>
      </c>
      <c r="H524" s="180">
        <f t="shared" si="733"/>
        <v>16244.1</v>
      </c>
      <c r="I524" s="143">
        <f t="shared" ref="I524:L524" si="734">I525+I526</f>
        <v>16244.1</v>
      </c>
      <c r="J524" s="143">
        <f t="shared" ref="J524" si="735">J525+J526</f>
        <v>0</v>
      </c>
      <c r="K524" s="180">
        <f t="shared" ref="K524" si="736">K525+K526</f>
        <v>16244.1</v>
      </c>
      <c r="L524" s="143">
        <f t="shared" si="734"/>
        <v>16244.1</v>
      </c>
      <c r="M524" s="143">
        <f t="shared" ref="M524" si="737">M525+M526</f>
        <v>0</v>
      </c>
      <c r="N524" s="180">
        <f t="shared" ref="N524" si="738">N525+N526</f>
        <v>16244.1</v>
      </c>
    </row>
    <row r="525" spans="1:14" ht="31.5" outlineLevel="7" x14ac:dyDescent="0.25">
      <c r="A525" s="175" t="s">
        <v>478</v>
      </c>
      <c r="B525" s="175" t="s">
        <v>418</v>
      </c>
      <c r="C525" s="175" t="s">
        <v>232</v>
      </c>
      <c r="D525" s="175" t="s">
        <v>4</v>
      </c>
      <c r="E525" s="256" t="s">
        <v>5</v>
      </c>
      <c r="F525" s="108">
        <v>15255.6</v>
      </c>
      <c r="G525" s="108"/>
      <c r="H525" s="3">
        <f t="shared" ref="H525:H526" si="739">SUM(F525:G525)</f>
        <v>15255.6</v>
      </c>
      <c r="I525" s="145">
        <v>15255.6</v>
      </c>
      <c r="J525" s="108"/>
      <c r="K525" s="3">
        <f t="shared" ref="K525:K526" si="740">SUM(I525:J525)</f>
        <v>15255.6</v>
      </c>
      <c r="L525" s="145">
        <v>15255.6</v>
      </c>
      <c r="M525" s="108"/>
      <c r="N525" s="3">
        <f t="shared" ref="N525:N526" si="741">SUM(L525:M525)</f>
        <v>15255.6</v>
      </c>
    </row>
    <row r="526" spans="1:14" ht="15.75" outlineLevel="7" x14ac:dyDescent="0.25">
      <c r="A526" s="175" t="s">
        <v>478</v>
      </c>
      <c r="B526" s="175" t="s">
        <v>418</v>
      </c>
      <c r="C526" s="175" t="s">
        <v>232</v>
      </c>
      <c r="D526" s="175" t="s">
        <v>7</v>
      </c>
      <c r="E526" s="256" t="s">
        <v>8</v>
      </c>
      <c r="F526" s="108">
        <v>988.5</v>
      </c>
      <c r="G526" s="108"/>
      <c r="H526" s="3">
        <f t="shared" si="739"/>
        <v>988.5</v>
      </c>
      <c r="I526" s="145">
        <v>988.5</v>
      </c>
      <c r="J526" s="108"/>
      <c r="K526" s="3">
        <f t="shared" si="740"/>
        <v>988.5</v>
      </c>
      <c r="L526" s="145">
        <v>988.5</v>
      </c>
      <c r="M526" s="108"/>
      <c r="N526" s="3">
        <f t="shared" si="741"/>
        <v>988.5</v>
      </c>
    </row>
    <row r="527" spans="1:14" ht="15.75" outlineLevel="1" x14ac:dyDescent="0.25">
      <c r="A527" s="198" t="s">
        <v>478</v>
      </c>
      <c r="B527" s="198" t="s">
        <v>404</v>
      </c>
      <c r="C527" s="198"/>
      <c r="D527" s="198"/>
      <c r="E527" s="254" t="s">
        <v>405</v>
      </c>
      <c r="F527" s="143">
        <f t="shared" ref="F527:N530" si="742">F528</f>
        <v>77.099999999999994</v>
      </c>
      <c r="G527" s="143">
        <f t="shared" si="742"/>
        <v>0</v>
      </c>
      <c r="H527" s="180">
        <f t="shared" si="742"/>
        <v>77.099999999999994</v>
      </c>
      <c r="I527" s="143">
        <f t="shared" ref="I527:L530" si="743">I528</f>
        <v>77.099999999999994</v>
      </c>
      <c r="J527" s="143">
        <f t="shared" si="742"/>
        <v>0</v>
      </c>
      <c r="K527" s="180">
        <f t="shared" si="742"/>
        <v>77.099999999999994</v>
      </c>
      <c r="L527" s="143">
        <f t="shared" si="743"/>
        <v>77.099999999999994</v>
      </c>
      <c r="M527" s="143">
        <f t="shared" si="742"/>
        <v>0</v>
      </c>
      <c r="N527" s="180">
        <f t="shared" si="742"/>
        <v>77.099999999999994</v>
      </c>
    </row>
    <row r="528" spans="1:14" ht="31.5" outlineLevel="2" x14ac:dyDescent="0.25">
      <c r="A528" s="198" t="s">
        <v>478</v>
      </c>
      <c r="B528" s="198" t="s">
        <v>404</v>
      </c>
      <c r="C528" s="198" t="s">
        <v>26</v>
      </c>
      <c r="D528" s="198"/>
      <c r="E528" s="254" t="s">
        <v>27</v>
      </c>
      <c r="F528" s="143">
        <f t="shared" si="742"/>
        <v>77.099999999999994</v>
      </c>
      <c r="G528" s="143">
        <f t="shared" si="742"/>
        <v>0</v>
      </c>
      <c r="H528" s="180">
        <f t="shared" si="742"/>
        <v>77.099999999999994</v>
      </c>
      <c r="I528" s="143">
        <f t="shared" si="743"/>
        <v>77.099999999999994</v>
      </c>
      <c r="J528" s="143">
        <f t="shared" si="742"/>
        <v>0</v>
      </c>
      <c r="K528" s="180">
        <f t="shared" si="742"/>
        <v>77.099999999999994</v>
      </c>
      <c r="L528" s="143">
        <f t="shared" si="743"/>
        <v>77.099999999999994</v>
      </c>
      <c r="M528" s="143">
        <f t="shared" si="742"/>
        <v>0</v>
      </c>
      <c r="N528" s="180">
        <f t="shared" si="742"/>
        <v>77.099999999999994</v>
      </c>
    </row>
    <row r="529" spans="1:14" ht="15.75" outlineLevel="3" x14ac:dyDescent="0.25">
      <c r="A529" s="198" t="s">
        <v>478</v>
      </c>
      <c r="B529" s="198" t="s">
        <v>404</v>
      </c>
      <c r="C529" s="198" t="s">
        <v>57</v>
      </c>
      <c r="D529" s="198"/>
      <c r="E529" s="254" t="s">
        <v>58</v>
      </c>
      <c r="F529" s="143">
        <f t="shared" si="742"/>
        <v>77.099999999999994</v>
      </c>
      <c r="G529" s="143">
        <f t="shared" si="742"/>
        <v>0</v>
      </c>
      <c r="H529" s="180">
        <f t="shared" si="742"/>
        <v>77.099999999999994</v>
      </c>
      <c r="I529" s="143">
        <f t="shared" si="743"/>
        <v>77.099999999999994</v>
      </c>
      <c r="J529" s="143">
        <f t="shared" si="742"/>
        <v>0</v>
      </c>
      <c r="K529" s="180">
        <f t="shared" si="742"/>
        <v>77.099999999999994</v>
      </c>
      <c r="L529" s="143">
        <f t="shared" si="743"/>
        <v>77.099999999999994</v>
      </c>
      <c r="M529" s="143">
        <f t="shared" si="742"/>
        <v>0</v>
      </c>
      <c r="N529" s="180">
        <f t="shared" si="742"/>
        <v>77.099999999999994</v>
      </c>
    </row>
    <row r="530" spans="1:14" ht="31.5" outlineLevel="4" x14ac:dyDescent="0.25">
      <c r="A530" s="198" t="s">
        <v>478</v>
      </c>
      <c r="B530" s="198" t="s">
        <v>404</v>
      </c>
      <c r="C530" s="198" t="s">
        <v>59</v>
      </c>
      <c r="D530" s="198"/>
      <c r="E530" s="254" t="s">
        <v>60</v>
      </c>
      <c r="F530" s="143">
        <f t="shared" si="742"/>
        <v>77.099999999999994</v>
      </c>
      <c r="G530" s="143">
        <f t="shared" si="742"/>
        <v>0</v>
      </c>
      <c r="H530" s="180">
        <f t="shared" si="742"/>
        <v>77.099999999999994</v>
      </c>
      <c r="I530" s="143">
        <f t="shared" si="743"/>
        <v>77.099999999999994</v>
      </c>
      <c r="J530" s="143">
        <f t="shared" si="742"/>
        <v>0</v>
      </c>
      <c r="K530" s="180">
        <f t="shared" si="742"/>
        <v>77.099999999999994</v>
      </c>
      <c r="L530" s="143">
        <f t="shared" si="743"/>
        <v>77.099999999999994</v>
      </c>
      <c r="M530" s="143">
        <f t="shared" si="742"/>
        <v>0</v>
      </c>
      <c r="N530" s="180">
        <f t="shared" si="742"/>
        <v>77.099999999999994</v>
      </c>
    </row>
    <row r="531" spans="1:14" ht="15.75" outlineLevel="5" x14ac:dyDescent="0.25">
      <c r="A531" s="198" t="s">
        <v>478</v>
      </c>
      <c r="B531" s="198" t="s">
        <v>404</v>
      </c>
      <c r="C531" s="198" t="s">
        <v>61</v>
      </c>
      <c r="D531" s="198"/>
      <c r="E531" s="254" t="s">
        <v>62</v>
      </c>
      <c r="F531" s="143">
        <f t="shared" ref="F531:H531" si="744">F532+F533</f>
        <v>77.099999999999994</v>
      </c>
      <c r="G531" s="143">
        <f t="shared" si="744"/>
        <v>0</v>
      </c>
      <c r="H531" s="180">
        <f t="shared" si="744"/>
        <v>77.099999999999994</v>
      </c>
      <c r="I531" s="143">
        <f t="shared" ref="I531:N531" si="745">I532+I533</f>
        <v>77.099999999999994</v>
      </c>
      <c r="J531" s="143">
        <f t="shared" si="745"/>
        <v>0</v>
      </c>
      <c r="K531" s="180">
        <f t="shared" si="745"/>
        <v>77.099999999999994</v>
      </c>
      <c r="L531" s="143">
        <f t="shared" si="745"/>
        <v>77.099999999999994</v>
      </c>
      <c r="M531" s="143">
        <f t="shared" si="745"/>
        <v>0</v>
      </c>
      <c r="N531" s="180">
        <f t="shared" si="745"/>
        <v>77.099999999999994</v>
      </c>
    </row>
    <row r="532" spans="1:14" ht="31.5" outlineLevel="7" x14ac:dyDescent="0.25">
      <c r="A532" s="175" t="s">
        <v>478</v>
      </c>
      <c r="B532" s="175" t="s">
        <v>404</v>
      </c>
      <c r="C532" s="175" t="s">
        <v>61</v>
      </c>
      <c r="D532" s="175" t="s">
        <v>4</v>
      </c>
      <c r="E532" s="256" t="s">
        <v>5</v>
      </c>
      <c r="F532" s="108">
        <v>19.5</v>
      </c>
      <c r="G532" s="108"/>
      <c r="H532" s="3">
        <f t="shared" ref="H532:H533" si="746">SUM(F532:G532)</f>
        <v>19.5</v>
      </c>
      <c r="I532" s="145">
        <v>19.5</v>
      </c>
      <c r="J532" s="108"/>
      <c r="K532" s="3">
        <f t="shared" ref="K532:K533" si="747">SUM(I532:J532)</f>
        <v>19.5</v>
      </c>
      <c r="L532" s="145">
        <v>19.5</v>
      </c>
      <c r="M532" s="108"/>
      <c r="N532" s="3">
        <f t="shared" ref="N532:N533" si="748">SUM(L532:M532)</f>
        <v>19.5</v>
      </c>
    </row>
    <row r="533" spans="1:14" ht="15.75" outlineLevel="7" x14ac:dyDescent="0.25">
      <c r="A533" s="175" t="s">
        <v>478</v>
      </c>
      <c r="B533" s="175" t="s">
        <v>404</v>
      </c>
      <c r="C533" s="175" t="s">
        <v>61</v>
      </c>
      <c r="D533" s="175" t="s">
        <v>7</v>
      </c>
      <c r="E533" s="256" t="s">
        <v>8</v>
      </c>
      <c r="F533" s="108">
        <v>57.6</v>
      </c>
      <c r="G533" s="108"/>
      <c r="H533" s="3">
        <f t="shared" si="746"/>
        <v>57.6</v>
      </c>
      <c r="I533" s="145">
        <v>57.6</v>
      </c>
      <c r="J533" s="108"/>
      <c r="K533" s="3">
        <f t="shared" si="747"/>
        <v>57.6</v>
      </c>
      <c r="L533" s="145">
        <v>57.6</v>
      </c>
      <c r="M533" s="108"/>
      <c r="N533" s="3">
        <f t="shared" si="748"/>
        <v>57.6</v>
      </c>
    </row>
    <row r="534" spans="1:14" ht="15.75" outlineLevel="7" x14ac:dyDescent="0.25">
      <c r="A534" s="198" t="s">
        <v>478</v>
      </c>
      <c r="B534" s="198" t="s">
        <v>430</v>
      </c>
      <c r="C534" s="175"/>
      <c r="D534" s="175"/>
      <c r="E534" s="255" t="s">
        <v>431</v>
      </c>
      <c r="F534" s="143">
        <f>F535</f>
        <v>1847.9</v>
      </c>
      <c r="G534" s="143">
        <f t="shared" ref="G534:H534" si="749">G535</f>
        <v>0</v>
      </c>
      <c r="H534" s="180">
        <f t="shared" si="749"/>
        <v>1847.9</v>
      </c>
      <c r="I534" s="143">
        <f t="shared" ref="I534:L534" si="750">I535</f>
        <v>1847.9</v>
      </c>
      <c r="J534" s="143">
        <f t="shared" ref="J534" si="751">J535</f>
        <v>0</v>
      </c>
      <c r="K534" s="180">
        <f t="shared" ref="K534" si="752">K535</f>
        <v>1847.9</v>
      </c>
      <c r="L534" s="143">
        <f t="shared" si="750"/>
        <v>1847.9</v>
      </c>
      <c r="M534" s="143">
        <f t="shared" ref="M534" si="753">M535</f>
        <v>0</v>
      </c>
      <c r="N534" s="180">
        <f t="shared" ref="N534" si="754">N535</f>
        <v>1847.9</v>
      </c>
    </row>
    <row r="535" spans="1:14" ht="15.75" outlineLevel="1" x14ac:dyDescent="0.25">
      <c r="A535" s="198" t="s">
        <v>478</v>
      </c>
      <c r="B535" s="198" t="s">
        <v>440</v>
      </c>
      <c r="C535" s="198"/>
      <c r="D535" s="198"/>
      <c r="E535" s="254" t="s">
        <v>441</v>
      </c>
      <c r="F535" s="143">
        <f t="shared" ref="F535:N539" si="755">F536</f>
        <v>1847.9</v>
      </c>
      <c r="G535" s="143">
        <f t="shared" si="755"/>
        <v>0</v>
      </c>
      <c r="H535" s="180">
        <f t="shared" si="755"/>
        <v>1847.9</v>
      </c>
      <c r="I535" s="143">
        <f t="shared" ref="I535:L539" si="756">I536</f>
        <v>1847.9</v>
      </c>
      <c r="J535" s="143">
        <f t="shared" si="755"/>
        <v>0</v>
      </c>
      <c r="K535" s="180">
        <f t="shared" si="755"/>
        <v>1847.9</v>
      </c>
      <c r="L535" s="143">
        <f t="shared" si="756"/>
        <v>1847.9</v>
      </c>
      <c r="M535" s="143">
        <f t="shared" si="755"/>
        <v>0</v>
      </c>
      <c r="N535" s="180">
        <f t="shared" si="755"/>
        <v>1847.9</v>
      </c>
    </row>
    <row r="536" spans="1:14" ht="18.75" customHeight="1" outlineLevel="2" x14ac:dyDescent="0.25">
      <c r="A536" s="198" t="s">
        <v>478</v>
      </c>
      <c r="B536" s="198" t="s">
        <v>440</v>
      </c>
      <c r="C536" s="198" t="s">
        <v>111</v>
      </c>
      <c r="D536" s="198"/>
      <c r="E536" s="254" t="s">
        <v>112</v>
      </c>
      <c r="F536" s="143">
        <f t="shared" si="755"/>
        <v>1847.9</v>
      </c>
      <c r="G536" s="143">
        <f t="shared" si="755"/>
        <v>0</v>
      </c>
      <c r="H536" s="180">
        <f t="shared" si="755"/>
        <v>1847.9</v>
      </c>
      <c r="I536" s="143">
        <f t="shared" si="756"/>
        <v>1847.9</v>
      </c>
      <c r="J536" s="143">
        <f t="shared" si="755"/>
        <v>0</v>
      </c>
      <c r="K536" s="180">
        <f t="shared" si="755"/>
        <v>1847.9</v>
      </c>
      <c r="L536" s="143">
        <f t="shared" si="756"/>
        <v>1847.9</v>
      </c>
      <c r="M536" s="143">
        <f t="shared" si="755"/>
        <v>0</v>
      </c>
      <c r="N536" s="180">
        <f t="shared" si="755"/>
        <v>1847.9</v>
      </c>
    </row>
    <row r="537" spans="1:14" ht="31.5" outlineLevel="3" x14ac:dyDescent="0.25">
      <c r="A537" s="198" t="s">
        <v>478</v>
      </c>
      <c r="B537" s="198" t="s">
        <v>440</v>
      </c>
      <c r="C537" s="198" t="s">
        <v>233</v>
      </c>
      <c r="D537" s="198"/>
      <c r="E537" s="254" t="s">
        <v>234</v>
      </c>
      <c r="F537" s="143">
        <f t="shared" si="755"/>
        <v>1847.9</v>
      </c>
      <c r="G537" s="143">
        <f t="shared" si="755"/>
        <v>0</v>
      </c>
      <c r="H537" s="180">
        <f t="shared" si="755"/>
        <v>1847.9</v>
      </c>
      <c r="I537" s="143">
        <f t="shared" si="756"/>
        <v>1847.9</v>
      </c>
      <c r="J537" s="143">
        <f t="shared" si="755"/>
        <v>0</v>
      </c>
      <c r="K537" s="180">
        <f t="shared" si="755"/>
        <v>1847.9</v>
      </c>
      <c r="L537" s="143">
        <f t="shared" si="756"/>
        <v>1847.9</v>
      </c>
      <c r="M537" s="143">
        <f t="shared" si="755"/>
        <v>0</v>
      </c>
      <c r="N537" s="180">
        <f t="shared" si="755"/>
        <v>1847.9</v>
      </c>
    </row>
    <row r="538" spans="1:14" ht="31.5" outlineLevel="4" x14ac:dyDescent="0.25">
      <c r="A538" s="198" t="s">
        <v>478</v>
      </c>
      <c r="B538" s="198" t="s">
        <v>440</v>
      </c>
      <c r="C538" s="198" t="s">
        <v>235</v>
      </c>
      <c r="D538" s="198"/>
      <c r="E538" s="254" t="s">
        <v>236</v>
      </c>
      <c r="F538" s="143">
        <f t="shared" si="755"/>
        <v>1847.9</v>
      </c>
      <c r="G538" s="143">
        <f t="shared" si="755"/>
        <v>0</v>
      </c>
      <c r="H538" s="180">
        <f t="shared" si="755"/>
        <v>1847.9</v>
      </c>
      <c r="I538" s="143">
        <f t="shared" si="756"/>
        <v>1847.9</v>
      </c>
      <c r="J538" s="143">
        <f t="shared" si="755"/>
        <v>0</v>
      </c>
      <c r="K538" s="180">
        <f t="shared" si="755"/>
        <v>1847.9</v>
      </c>
      <c r="L538" s="143">
        <f t="shared" si="756"/>
        <v>1847.9</v>
      </c>
      <c r="M538" s="143">
        <f t="shared" si="755"/>
        <v>0</v>
      </c>
      <c r="N538" s="180">
        <f t="shared" si="755"/>
        <v>1847.9</v>
      </c>
    </row>
    <row r="539" spans="1:14" ht="15.75" outlineLevel="5" x14ac:dyDescent="0.25">
      <c r="A539" s="198" t="s">
        <v>478</v>
      </c>
      <c r="B539" s="198" t="s">
        <v>440</v>
      </c>
      <c r="C539" s="198" t="s">
        <v>237</v>
      </c>
      <c r="D539" s="198"/>
      <c r="E539" s="254" t="s">
        <v>238</v>
      </c>
      <c r="F539" s="143">
        <f t="shared" si="755"/>
        <v>1847.9</v>
      </c>
      <c r="G539" s="143">
        <f t="shared" si="755"/>
        <v>0</v>
      </c>
      <c r="H539" s="180">
        <f t="shared" si="755"/>
        <v>1847.9</v>
      </c>
      <c r="I539" s="143">
        <f t="shared" si="756"/>
        <v>1847.9</v>
      </c>
      <c r="J539" s="143">
        <f t="shared" si="755"/>
        <v>0</v>
      </c>
      <c r="K539" s="180">
        <f t="shared" si="755"/>
        <v>1847.9</v>
      </c>
      <c r="L539" s="143">
        <f t="shared" si="756"/>
        <v>1847.9</v>
      </c>
      <c r="M539" s="143">
        <f t="shared" si="755"/>
        <v>0</v>
      </c>
      <c r="N539" s="180">
        <f t="shared" si="755"/>
        <v>1847.9</v>
      </c>
    </row>
    <row r="540" spans="1:14" ht="15.75" outlineLevel="7" x14ac:dyDescent="0.25">
      <c r="A540" s="175" t="s">
        <v>478</v>
      </c>
      <c r="B540" s="175" t="s">
        <v>440</v>
      </c>
      <c r="C540" s="175" t="s">
        <v>237</v>
      </c>
      <c r="D540" s="175" t="s">
        <v>7</v>
      </c>
      <c r="E540" s="256" t="s">
        <v>8</v>
      </c>
      <c r="F540" s="108">
        <v>1847.9</v>
      </c>
      <c r="G540" s="108"/>
      <c r="H540" s="3">
        <f>SUM(F540:G540)</f>
        <v>1847.9</v>
      </c>
      <c r="I540" s="145">
        <v>1847.9</v>
      </c>
      <c r="J540" s="108"/>
      <c r="K540" s="3">
        <f>SUM(I540:J540)</f>
        <v>1847.9</v>
      </c>
      <c r="L540" s="145">
        <v>1847.9</v>
      </c>
      <c r="M540" s="108"/>
      <c r="N540" s="3">
        <f>SUM(L540:M540)</f>
        <v>1847.9</v>
      </c>
    </row>
    <row r="541" spans="1:14" ht="15.75" outlineLevel="7" x14ac:dyDescent="0.25">
      <c r="A541" s="198" t="s">
        <v>478</v>
      </c>
      <c r="B541" s="198" t="s">
        <v>406</v>
      </c>
      <c r="C541" s="175"/>
      <c r="D541" s="175"/>
      <c r="E541" s="255" t="s">
        <v>407</v>
      </c>
      <c r="F541" s="143">
        <f t="shared" ref="F541:N546" si="757">F542</f>
        <v>21</v>
      </c>
      <c r="G541" s="143">
        <f t="shared" si="757"/>
        <v>0</v>
      </c>
      <c r="H541" s="180">
        <f t="shared" si="757"/>
        <v>21</v>
      </c>
      <c r="I541" s="143">
        <f t="shared" ref="I541:L546" si="758">I542</f>
        <v>21</v>
      </c>
      <c r="J541" s="143">
        <f t="shared" si="757"/>
        <v>0</v>
      </c>
      <c r="K541" s="180">
        <f t="shared" si="757"/>
        <v>21</v>
      </c>
      <c r="L541" s="143">
        <f t="shared" si="758"/>
        <v>21</v>
      </c>
      <c r="M541" s="143">
        <f t="shared" si="757"/>
        <v>0</v>
      </c>
      <c r="N541" s="180">
        <f t="shared" si="757"/>
        <v>21</v>
      </c>
    </row>
    <row r="542" spans="1:14" ht="15.75" outlineLevel="1" x14ac:dyDescent="0.25">
      <c r="A542" s="198" t="s">
        <v>478</v>
      </c>
      <c r="B542" s="198" t="s">
        <v>408</v>
      </c>
      <c r="C542" s="198"/>
      <c r="D542" s="198"/>
      <c r="E542" s="254" t="s">
        <v>409</v>
      </c>
      <c r="F542" s="143">
        <f t="shared" si="757"/>
        <v>21</v>
      </c>
      <c r="G542" s="143">
        <f t="shared" si="757"/>
        <v>0</v>
      </c>
      <c r="H542" s="180">
        <f t="shared" si="757"/>
        <v>21</v>
      </c>
      <c r="I542" s="143">
        <f t="shared" si="758"/>
        <v>21</v>
      </c>
      <c r="J542" s="143">
        <f t="shared" si="757"/>
        <v>0</v>
      </c>
      <c r="K542" s="180">
        <f t="shared" si="757"/>
        <v>21</v>
      </c>
      <c r="L542" s="143">
        <f t="shared" si="758"/>
        <v>21</v>
      </c>
      <c r="M542" s="143">
        <f t="shared" si="757"/>
        <v>0</v>
      </c>
      <c r="N542" s="180">
        <f t="shared" si="757"/>
        <v>21</v>
      </c>
    </row>
    <row r="543" spans="1:14" ht="31.5" outlineLevel="2" x14ac:dyDescent="0.25">
      <c r="A543" s="198" t="s">
        <v>478</v>
      </c>
      <c r="B543" s="198" t="s">
        <v>408</v>
      </c>
      <c r="C543" s="198" t="s">
        <v>26</v>
      </c>
      <c r="D543" s="198"/>
      <c r="E543" s="254" t="s">
        <v>27</v>
      </c>
      <c r="F543" s="143">
        <f t="shared" si="757"/>
        <v>21</v>
      </c>
      <c r="G543" s="143">
        <f t="shared" si="757"/>
        <v>0</v>
      </c>
      <c r="H543" s="180">
        <f t="shared" si="757"/>
        <v>21</v>
      </c>
      <c r="I543" s="143">
        <f t="shared" si="758"/>
        <v>21</v>
      </c>
      <c r="J543" s="143">
        <f t="shared" si="757"/>
        <v>0</v>
      </c>
      <c r="K543" s="180">
        <f t="shared" si="757"/>
        <v>21</v>
      </c>
      <c r="L543" s="143">
        <f t="shared" si="758"/>
        <v>21</v>
      </c>
      <c r="M543" s="143">
        <f t="shared" si="757"/>
        <v>0</v>
      </c>
      <c r="N543" s="180">
        <f t="shared" si="757"/>
        <v>21</v>
      </c>
    </row>
    <row r="544" spans="1:14" ht="15.75" outlineLevel="3" x14ac:dyDescent="0.25">
      <c r="A544" s="198" t="s">
        <v>478</v>
      </c>
      <c r="B544" s="198" t="s">
        <v>408</v>
      </c>
      <c r="C544" s="198" t="s">
        <v>57</v>
      </c>
      <c r="D544" s="198"/>
      <c r="E544" s="254" t="s">
        <v>58</v>
      </c>
      <c r="F544" s="143">
        <f t="shared" si="757"/>
        <v>21</v>
      </c>
      <c r="G544" s="143">
        <f t="shared" si="757"/>
        <v>0</v>
      </c>
      <c r="H544" s="180">
        <f t="shared" si="757"/>
        <v>21</v>
      </c>
      <c r="I544" s="143">
        <f t="shared" si="758"/>
        <v>21</v>
      </c>
      <c r="J544" s="143">
        <f t="shared" si="757"/>
        <v>0</v>
      </c>
      <c r="K544" s="180">
        <f t="shared" si="757"/>
        <v>21</v>
      </c>
      <c r="L544" s="143">
        <f t="shared" si="758"/>
        <v>21</v>
      </c>
      <c r="M544" s="143">
        <f t="shared" si="757"/>
        <v>0</v>
      </c>
      <c r="N544" s="180">
        <f t="shared" si="757"/>
        <v>21</v>
      </c>
    </row>
    <row r="545" spans="1:14" ht="31.5" outlineLevel="4" x14ac:dyDescent="0.25">
      <c r="A545" s="198" t="s">
        <v>478</v>
      </c>
      <c r="B545" s="198" t="s">
        <v>408</v>
      </c>
      <c r="C545" s="198" t="s">
        <v>59</v>
      </c>
      <c r="D545" s="198"/>
      <c r="E545" s="254" t="s">
        <v>60</v>
      </c>
      <c r="F545" s="143">
        <f t="shared" si="757"/>
        <v>21</v>
      </c>
      <c r="G545" s="143">
        <f t="shared" si="757"/>
        <v>0</v>
      </c>
      <c r="H545" s="180">
        <f t="shared" si="757"/>
        <v>21</v>
      </c>
      <c r="I545" s="143">
        <f t="shared" si="758"/>
        <v>21</v>
      </c>
      <c r="J545" s="143">
        <f t="shared" si="757"/>
        <v>0</v>
      </c>
      <c r="K545" s="180">
        <f t="shared" si="757"/>
        <v>21</v>
      </c>
      <c r="L545" s="143">
        <f t="shared" si="758"/>
        <v>21</v>
      </c>
      <c r="M545" s="143">
        <f t="shared" si="757"/>
        <v>0</v>
      </c>
      <c r="N545" s="180">
        <f t="shared" si="757"/>
        <v>21</v>
      </c>
    </row>
    <row r="546" spans="1:14" ht="15.75" outlineLevel="5" x14ac:dyDescent="0.25">
      <c r="A546" s="198" t="s">
        <v>478</v>
      </c>
      <c r="B546" s="198" t="s">
        <v>408</v>
      </c>
      <c r="C546" s="198" t="s">
        <v>61</v>
      </c>
      <c r="D546" s="198"/>
      <c r="E546" s="254" t="s">
        <v>62</v>
      </c>
      <c r="F546" s="143">
        <f t="shared" si="757"/>
        <v>21</v>
      </c>
      <c r="G546" s="143">
        <f t="shared" si="757"/>
        <v>0</v>
      </c>
      <c r="H546" s="180">
        <f t="shared" si="757"/>
        <v>21</v>
      </c>
      <c r="I546" s="143">
        <f t="shared" si="758"/>
        <v>21</v>
      </c>
      <c r="J546" s="143">
        <f t="shared" si="757"/>
        <v>0</v>
      </c>
      <c r="K546" s="180">
        <f t="shared" si="757"/>
        <v>21</v>
      </c>
      <c r="L546" s="143">
        <f t="shared" si="758"/>
        <v>21</v>
      </c>
      <c r="M546" s="143">
        <f t="shared" si="757"/>
        <v>0</v>
      </c>
      <c r="N546" s="180">
        <f t="shared" si="757"/>
        <v>21</v>
      </c>
    </row>
    <row r="547" spans="1:14" ht="15.75" outlineLevel="7" x14ac:dyDescent="0.25">
      <c r="A547" s="175" t="s">
        <v>478</v>
      </c>
      <c r="B547" s="175" t="s">
        <v>408</v>
      </c>
      <c r="C547" s="175" t="s">
        <v>61</v>
      </c>
      <c r="D547" s="175" t="s">
        <v>7</v>
      </c>
      <c r="E547" s="256" t="s">
        <v>8</v>
      </c>
      <c r="F547" s="108">
        <v>21</v>
      </c>
      <c r="G547" s="108"/>
      <c r="H547" s="3">
        <f>SUM(F547:G547)</f>
        <v>21</v>
      </c>
      <c r="I547" s="145">
        <v>21</v>
      </c>
      <c r="J547" s="108"/>
      <c r="K547" s="3">
        <f>SUM(I547:J547)</f>
        <v>21</v>
      </c>
      <c r="L547" s="145">
        <v>21</v>
      </c>
      <c r="M547" s="108"/>
      <c r="N547" s="3">
        <f>SUM(L547:M547)</f>
        <v>21</v>
      </c>
    </row>
    <row r="548" spans="1:14" ht="15.75" outlineLevel="7" x14ac:dyDescent="0.25">
      <c r="A548" s="175"/>
      <c r="B548" s="175"/>
      <c r="C548" s="175"/>
      <c r="D548" s="175"/>
      <c r="E548" s="256"/>
      <c r="F548" s="108"/>
      <c r="G548" s="108"/>
      <c r="H548" s="3"/>
      <c r="I548" s="108"/>
      <c r="J548" s="108"/>
      <c r="K548" s="3"/>
      <c r="L548" s="108"/>
      <c r="M548" s="108"/>
      <c r="N548" s="3"/>
    </row>
    <row r="549" spans="1:14" ht="15.75" x14ac:dyDescent="0.25">
      <c r="A549" s="198" t="s">
        <v>480</v>
      </c>
      <c r="B549" s="198"/>
      <c r="C549" s="198"/>
      <c r="D549" s="198"/>
      <c r="E549" s="254" t="s">
        <v>481</v>
      </c>
      <c r="F549" s="143">
        <f>F550+F578+F585</f>
        <v>44399.099999999991</v>
      </c>
      <c r="G549" s="143">
        <f t="shared" ref="G549:H549" si="759">G550+G578+G585</f>
        <v>0</v>
      </c>
      <c r="H549" s="180">
        <f t="shared" si="759"/>
        <v>44399.099999999991</v>
      </c>
      <c r="I549" s="143">
        <f>I550+I578+I585</f>
        <v>41799.099999999991</v>
      </c>
      <c r="J549" s="143">
        <f t="shared" ref="J549" si="760">J550+J578+J585</f>
        <v>0</v>
      </c>
      <c r="K549" s="180">
        <f t="shared" ref="K549" si="761">K550+K578+K585</f>
        <v>41799.099999999991</v>
      </c>
      <c r="L549" s="143">
        <f>L550+L578+L585</f>
        <v>41799.099999999991</v>
      </c>
      <c r="M549" s="143">
        <f t="shared" ref="M549" si="762">M550+M578+M585</f>
        <v>0</v>
      </c>
      <c r="N549" s="180">
        <f t="shared" ref="N549" si="763">N550+N578+N585</f>
        <v>41799.099999999991</v>
      </c>
    </row>
    <row r="550" spans="1:14" ht="15.75" x14ac:dyDescent="0.25">
      <c r="A550" s="198" t="s">
        <v>480</v>
      </c>
      <c r="B550" s="198" t="s">
        <v>400</v>
      </c>
      <c r="C550" s="198"/>
      <c r="D550" s="198"/>
      <c r="E550" s="255" t="s">
        <v>401</v>
      </c>
      <c r="F550" s="143">
        <f>F551+F559</f>
        <v>41388.899999999994</v>
      </c>
      <c r="G550" s="143">
        <f t="shared" ref="G550:H550" si="764">G551+G559</f>
        <v>0</v>
      </c>
      <c r="H550" s="180">
        <f t="shared" si="764"/>
        <v>41388.899999999994</v>
      </c>
      <c r="I550" s="143">
        <f>I551+I559</f>
        <v>39788.899999999994</v>
      </c>
      <c r="J550" s="143">
        <f t="shared" ref="J550" si="765">J551+J559</f>
        <v>0</v>
      </c>
      <c r="K550" s="180">
        <f t="shared" ref="K550" si="766">K551+K559</f>
        <v>39788.899999999994</v>
      </c>
      <c r="L550" s="143">
        <f>L551+L559</f>
        <v>39788.899999999994</v>
      </c>
      <c r="M550" s="143">
        <f t="shared" ref="M550" si="767">M551+M559</f>
        <v>0</v>
      </c>
      <c r="N550" s="180">
        <f t="shared" ref="N550" si="768">N551+N559</f>
        <v>39788.899999999994</v>
      </c>
    </row>
    <row r="551" spans="1:14" ht="31.5" outlineLevel="1" x14ac:dyDescent="0.25">
      <c r="A551" s="198" t="s">
        <v>480</v>
      </c>
      <c r="B551" s="198" t="s">
        <v>418</v>
      </c>
      <c r="C551" s="198"/>
      <c r="D551" s="198"/>
      <c r="E551" s="254" t="s">
        <v>419</v>
      </c>
      <c r="F551" s="143">
        <f t="shared" ref="F551:N554" si="769">F552</f>
        <v>28325.5</v>
      </c>
      <c r="G551" s="143">
        <f t="shared" si="769"/>
        <v>0</v>
      </c>
      <c r="H551" s="180">
        <f t="shared" si="769"/>
        <v>28325.5</v>
      </c>
      <c r="I551" s="143">
        <f t="shared" ref="I551:L554" si="770">I552</f>
        <v>28325.5</v>
      </c>
      <c r="J551" s="143">
        <f t="shared" si="769"/>
        <v>0</v>
      </c>
      <c r="K551" s="180">
        <f t="shared" si="769"/>
        <v>28325.5</v>
      </c>
      <c r="L551" s="143">
        <f t="shared" si="770"/>
        <v>28325.5</v>
      </c>
      <c r="M551" s="143">
        <f t="shared" si="769"/>
        <v>0</v>
      </c>
      <c r="N551" s="180">
        <f t="shared" si="769"/>
        <v>28325.5</v>
      </c>
    </row>
    <row r="552" spans="1:14" ht="15.75" outlineLevel="2" x14ac:dyDescent="0.25">
      <c r="A552" s="198" t="s">
        <v>480</v>
      </c>
      <c r="B552" s="198" t="s">
        <v>418</v>
      </c>
      <c r="C552" s="198" t="s">
        <v>99</v>
      </c>
      <c r="D552" s="198"/>
      <c r="E552" s="254" t="s">
        <v>100</v>
      </c>
      <c r="F552" s="143">
        <f t="shared" si="769"/>
        <v>28325.5</v>
      </c>
      <c r="G552" s="143">
        <f t="shared" si="769"/>
        <v>0</v>
      </c>
      <c r="H552" s="180">
        <f t="shared" si="769"/>
        <v>28325.5</v>
      </c>
      <c r="I552" s="143">
        <f t="shared" si="770"/>
        <v>28325.5</v>
      </c>
      <c r="J552" s="143">
        <f t="shared" si="769"/>
        <v>0</v>
      </c>
      <c r="K552" s="180">
        <f t="shared" si="769"/>
        <v>28325.5</v>
      </c>
      <c r="L552" s="143">
        <f t="shared" si="770"/>
        <v>28325.5</v>
      </c>
      <c r="M552" s="143">
        <f t="shared" si="769"/>
        <v>0</v>
      </c>
      <c r="N552" s="180">
        <f t="shared" si="769"/>
        <v>28325.5</v>
      </c>
    </row>
    <row r="553" spans="1:14" ht="31.5" outlineLevel="3" x14ac:dyDescent="0.25">
      <c r="A553" s="198" t="s">
        <v>480</v>
      </c>
      <c r="B553" s="198" t="s">
        <v>418</v>
      </c>
      <c r="C553" s="198" t="s">
        <v>239</v>
      </c>
      <c r="D553" s="198"/>
      <c r="E553" s="254" t="s">
        <v>240</v>
      </c>
      <c r="F553" s="143">
        <f t="shared" si="769"/>
        <v>28325.5</v>
      </c>
      <c r="G553" s="143">
        <f t="shared" si="769"/>
        <v>0</v>
      </c>
      <c r="H553" s="180">
        <f t="shared" si="769"/>
        <v>28325.5</v>
      </c>
      <c r="I553" s="143">
        <f t="shared" si="770"/>
        <v>28325.5</v>
      </c>
      <c r="J553" s="143">
        <f t="shared" si="769"/>
        <v>0</v>
      </c>
      <c r="K553" s="180">
        <f t="shared" si="769"/>
        <v>28325.5</v>
      </c>
      <c r="L553" s="143">
        <f t="shared" si="770"/>
        <v>28325.5</v>
      </c>
      <c r="M553" s="143">
        <f t="shared" si="769"/>
        <v>0</v>
      </c>
      <c r="N553" s="180">
        <f t="shared" si="769"/>
        <v>28325.5</v>
      </c>
    </row>
    <row r="554" spans="1:14" ht="31.5" outlineLevel="4" x14ac:dyDescent="0.25">
      <c r="A554" s="198" t="s">
        <v>480</v>
      </c>
      <c r="B554" s="198" t="s">
        <v>418</v>
      </c>
      <c r="C554" s="198" t="s">
        <v>241</v>
      </c>
      <c r="D554" s="198"/>
      <c r="E554" s="254" t="s">
        <v>31</v>
      </c>
      <c r="F554" s="143">
        <f t="shared" si="769"/>
        <v>28325.5</v>
      </c>
      <c r="G554" s="143">
        <f t="shared" si="769"/>
        <v>0</v>
      </c>
      <c r="H554" s="180">
        <f t="shared" si="769"/>
        <v>28325.5</v>
      </c>
      <c r="I554" s="143">
        <f t="shared" si="770"/>
        <v>28325.5</v>
      </c>
      <c r="J554" s="143">
        <f t="shared" si="769"/>
        <v>0</v>
      </c>
      <c r="K554" s="180">
        <f t="shared" si="769"/>
        <v>28325.5</v>
      </c>
      <c r="L554" s="143">
        <f t="shared" si="770"/>
        <v>28325.5</v>
      </c>
      <c r="M554" s="143">
        <f t="shared" si="769"/>
        <v>0</v>
      </c>
      <c r="N554" s="180">
        <f t="shared" si="769"/>
        <v>28325.5</v>
      </c>
    </row>
    <row r="555" spans="1:14" ht="15.75" outlineLevel="5" x14ac:dyDescent="0.25">
      <c r="A555" s="198" t="s">
        <v>480</v>
      </c>
      <c r="B555" s="198" t="s">
        <v>418</v>
      </c>
      <c r="C555" s="198" t="s">
        <v>242</v>
      </c>
      <c r="D555" s="198"/>
      <c r="E555" s="254" t="s">
        <v>33</v>
      </c>
      <c r="F555" s="143">
        <f t="shared" ref="F555:H555" si="771">F556+F557+F558</f>
        <v>28325.5</v>
      </c>
      <c r="G555" s="143">
        <f t="shared" si="771"/>
        <v>0</v>
      </c>
      <c r="H555" s="180">
        <f t="shared" si="771"/>
        <v>28325.5</v>
      </c>
      <c r="I555" s="143">
        <f t="shared" ref="I555:N555" si="772">I556+I557+I558</f>
        <v>28325.5</v>
      </c>
      <c r="J555" s="143">
        <f t="shared" si="772"/>
        <v>0</v>
      </c>
      <c r="K555" s="180">
        <f t="shared" si="772"/>
        <v>28325.5</v>
      </c>
      <c r="L555" s="143">
        <f t="shared" si="772"/>
        <v>28325.5</v>
      </c>
      <c r="M555" s="143">
        <f t="shared" si="772"/>
        <v>0</v>
      </c>
      <c r="N555" s="180">
        <f t="shared" si="772"/>
        <v>28325.5</v>
      </c>
    </row>
    <row r="556" spans="1:14" ht="31.5" outlineLevel="7" x14ac:dyDescent="0.25">
      <c r="A556" s="175" t="s">
        <v>480</v>
      </c>
      <c r="B556" s="175" t="s">
        <v>418</v>
      </c>
      <c r="C556" s="175" t="s">
        <v>242</v>
      </c>
      <c r="D556" s="175" t="s">
        <v>4</v>
      </c>
      <c r="E556" s="256" t="s">
        <v>5</v>
      </c>
      <c r="F556" s="108">
        <v>27309.4</v>
      </c>
      <c r="G556" s="108"/>
      <c r="H556" s="3">
        <f t="shared" ref="H556:H558" si="773">SUM(F556:G556)</f>
        <v>27309.4</v>
      </c>
      <c r="I556" s="145">
        <v>27309.4</v>
      </c>
      <c r="J556" s="108"/>
      <c r="K556" s="3">
        <f t="shared" ref="K556:K558" si="774">SUM(I556:J556)</f>
        <v>27309.4</v>
      </c>
      <c r="L556" s="145">
        <v>27309.4</v>
      </c>
      <c r="M556" s="108"/>
      <c r="N556" s="3">
        <f t="shared" ref="N556:N558" si="775">SUM(L556:M556)</f>
        <v>27309.4</v>
      </c>
    </row>
    <row r="557" spans="1:14" ht="15.75" outlineLevel="7" x14ac:dyDescent="0.25">
      <c r="A557" s="175" t="s">
        <v>480</v>
      </c>
      <c r="B557" s="175" t="s">
        <v>418</v>
      </c>
      <c r="C557" s="175" t="s">
        <v>242</v>
      </c>
      <c r="D557" s="175" t="s">
        <v>7</v>
      </c>
      <c r="E557" s="256" t="s">
        <v>8</v>
      </c>
      <c r="F557" s="108">
        <v>993.3</v>
      </c>
      <c r="G557" s="108"/>
      <c r="H557" s="3">
        <f t="shared" si="773"/>
        <v>993.3</v>
      </c>
      <c r="I557" s="145">
        <v>993.3</v>
      </c>
      <c r="J557" s="108"/>
      <c r="K557" s="3">
        <f t="shared" si="774"/>
        <v>993.3</v>
      </c>
      <c r="L557" s="145">
        <v>993.3</v>
      </c>
      <c r="M557" s="108"/>
      <c r="N557" s="3">
        <f t="shared" si="775"/>
        <v>993.3</v>
      </c>
    </row>
    <row r="558" spans="1:14" ht="15.75" outlineLevel="7" x14ac:dyDescent="0.25">
      <c r="A558" s="175" t="s">
        <v>480</v>
      </c>
      <c r="B558" s="175" t="s">
        <v>418</v>
      </c>
      <c r="C558" s="175" t="s">
        <v>242</v>
      </c>
      <c r="D558" s="175" t="s">
        <v>19</v>
      </c>
      <c r="E558" s="256" t="s">
        <v>20</v>
      </c>
      <c r="F558" s="108">
        <v>22.8</v>
      </c>
      <c r="G558" s="108"/>
      <c r="H558" s="3">
        <f t="shared" si="773"/>
        <v>22.8</v>
      </c>
      <c r="I558" s="145">
        <v>22.8</v>
      </c>
      <c r="J558" s="108"/>
      <c r="K558" s="3">
        <f t="shared" si="774"/>
        <v>22.8</v>
      </c>
      <c r="L558" s="145">
        <v>22.8</v>
      </c>
      <c r="M558" s="108"/>
      <c r="N558" s="3">
        <f t="shared" si="775"/>
        <v>22.8</v>
      </c>
    </row>
    <row r="559" spans="1:14" ht="15.75" outlineLevel="1" x14ac:dyDescent="0.25">
      <c r="A559" s="198" t="s">
        <v>480</v>
      </c>
      <c r="B559" s="198" t="s">
        <v>404</v>
      </c>
      <c r="C559" s="198"/>
      <c r="D559" s="198"/>
      <c r="E559" s="254" t="s">
        <v>405</v>
      </c>
      <c r="F559" s="143">
        <f>F560+F572</f>
        <v>13063.399999999998</v>
      </c>
      <c r="G559" s="143">
        <f t="shared" ref="G559:H559" si="776">G560+G572</f>
        <v>0</v>
      </c>
      <c r="H559" s="180">
        <f t="shared" si="776"/>
        <v>13063.399999999998</v>
      </c>
      <c r="I559" s="143">
        <f>I560+I572</f>
        <v>11463.399999999998</v>
      </c>
      <c r="J559" s="143">
        <f t="shared" ref="J559" si="777">J560+J572</f>
        <v>0</v>
      </c>
      <c r="K559" s="180">
        <f t="shared" ref="K559" si="778">K560+K572</f>
        <v>11463.399999999998</v>
      </c>
      <c r="L559" s="143">
        <f>L560+L572</f>
        <v>11463.399999999998</v>
      </c>
      <c r="M559" s="143">
        <f t="shared" ref="M559" si="779">M560+M572</f>
        <v>0</v>
      </c>
      <c r="N559" s="180">
        <f t="shared" ref="N559" si="780">N560+N572</f>
        <v>11463.399999999998</v>
      </c>
    </row>
    <row r="560" spans="1:14" ht="15.75" outlineLevel="2" x14ac:dyDescent="0.25">
      <c r="A560" s="198" t="s">
        <v>480</v>
      </c>
      <c r="B560" s="198" t="s">
        <v>404</v>
      </c>
      <c r="C560" s="198" t="s">
        <v>99</v>
      </c>
      <c r="D560" s="198"/>
      <c r="E560" s="254" t="s">
        <v>100</v>
      </c>
      <c r="F560" s="143">
        <f>F561+F568</f>
        <v>12933.899999999998</v>
      </c>
      <c r="G560" s="143">
        <f t="shared" ref="G560:H560" si="781">G561+G568</f>
        <v>0</v>
      </c>
      <c r="H560" s="180">
        <f t="shared" si="781"/>
        <v>12933.899999999998</v>
      </c>
      <c r="I560" s="143">
        <f>I561+I568</f>
        <v>11333.899999999998</v>
      </c>
      <c r="J560" s="143">
        <f t="shared" ref="J560" si="782">J561+J568</f>
        <v>0</v>
      </c>
      <c r="K560" s="180">
        <f t="shared" ref="K560" si="783">K561+K568</f>
        <v>11333.899999999998</v>
      </c>
      <c r="L560" s="143">
        <f>L561+L568</f>
        <v>11333.899999999998</v>
      </c>
      <c r="M560" s="143">
        <f t="shared" ref="M560" si="784">M561+M568</f>
        <v>0</v>
      </c>
      <c r="N560" s="180">
        <f t="shared" ref="N560" si="785">N561+N568</f>
        <v>11333.899999999998</v>
      </c>
    </row>
    <row r="561" spans="1:14" ht="31.5" outlineLevel="3" x14ac:dyDescent="0.25">
      <c r="A561" s="198" t="s">
        <v>480</v>
      </c>
      <c r="B561" s="198" t="s">
        <v>404</v>
      </c>
      <c r="C561" s="198" t="s">
        <v>243</v>
      </c>
      <c r="D561" s="198"/>
      <c r="E561" s="254" t="s">
        <v>244</v>
      </c>
      <c r="F561" s="143">
        <f t="shared" ref="F561:H561" si="786">F562+F565</f>
        <v>2204.8000000000002</v>
      </c>
      <c r="G561" s="143">
        <f t="shared" si="786"/>
        <v>0</v>
      </c>
      <c r="H561" s="180">
        <f t="shared" si="786"/>
        <v>2204.8000000000002</v>
      </c>
      <c r="I561" s="143">
        <f t="shared" ref="I561:N561" si="787">I562+I565</f>
        <v>2204.8000000000002</v>
      </c>
      <c r="J561" s="143">
        <f t="shared" si="787"/>
        <v>0</v>
      </c>
      <c r="K561" s="180">
        <f t="shared" si="787"/>
        <v>2204.8000000000002</v>
      </c>
      <c r="L561" s="143">
        <f t="shared" si="787"/>
        <v>2204.8000000000002</v>
      </c>
      <c r="M561" s="143">
        <f t="shared" si="787"/>
        <v>0</v>
      </c>
      <c r="N561" s="180">
        <f t="shared" si="787"/>
        <v>2204.8000000000002</v>
      </c>
    </row>
    <row r="562" spans="1:14" ht="15.75" outlineLevel="4" x14ac:dyDescent="0.25">
      <c r="A562" s="198" t="s">
        <v>480</v>
      </c>
      <c r="B562" s="198" t="s">
        <v>404</v>
      </c>
      <c r="C562" s="198" t="s">
        <v>245</v>
      </c>
      <c r="D562" s="198"/>
      <c r="E562" s="254" t="s">
        <v>246</v>
      </c>
      <c r="F562" s="143">
        <f t="shared" ref="F562:N563" si="788">F563</f>
        <v>1734.8</v>
      </c>
      <c r="G562" s="143">
        <f t="shared" si="788"/>
        <v>0</v>
      </c>
      <c r="H562" s="180">
        <f t="shared" si="788"/>
        <v>1734.8</v>
      </c>
      <c r="I562" s="143">
        <f t="shared" ref="I562:L563" si="789">I563</f>
        <v>1734.8</v>
      </c>
      <c r="J562" s="143">
        <f t="shared" si="788"/>
        <v>0</v>
      </c>
      <c r="K562" s="180">
        <f t="shared" si="788"/>
        <v>1734.8</v>
      </c>
      <c r="L562" s="143">
        <f t="shared" si="789"/>
        <v>1734.8</v>
      </c>
      <c r="M562" s="143">
        <f t="shared" si="788"/>
        <v>0</v>
      </c>
      <c r="N562" s="180">
        <f t="shared" si="788"/>
        <v>1734.8</v>
      </c>
    </row>
    <row r="563" spans="1:14" ht="15.75" outlineLevel="5" x14ac:dyDescent="0.25">
      <c r="A563" s="198" t="s">
        <v>480</v>
      </c>
      <c r="B563" s="198" t="s">
        <v>404</v>
      </c>
      <c r="C563" s="198" t="s">
        <v>247</v>
      </c>
      <c r="D563" s="198"/>
      <c r="E563" s="254" t="s">
        <v>248</v>
      </c>
      <c r="F563" s="143">
        <f t="shared" si="788"/>
        <v>1734.8</v>
      </c>
      <c r="G563" s="143">
        <f t="shared" si="788"/>
        <v>0</v>
      </c>
      <c r="H563" s="180">
        <f t="shared" si="788"/>
        <v>1734.8</v>
      </c>
      <c r="I563" s="143">
        <f t="shared" si="789"/>
        <v>1734.8</v>
      </c>
      <c r="J563" s="143">
        <f t="shared" si="788"/>
        <v>0</v>
      </c>
      <c r="K563" s="180">
        <f t="shared" si="788"/>
        <v>1734.8</v>
      </c>
      <c r="L563" s="143">
        <f t="shared" si="789"/>
        <v>1734.8</v>
      </c>
      <c r="M563" s="143">
        <f t="shared" si="788"/>
        <v>0</v>
      </c>
      <c r="N563" s="180">
        <f t="shared" si="788"/>
        <v>1734.8</v>
      </c>
    </row>
    <row r="564" spans="1:14" ht="15.75" outlineLevel="7" x14ac:dyDescent="0.25">
      <c r="A564" s="175" t="s">
        <v>480</v>
      </c>
      <c r="B564" s="175" t="s">
        <v>404</v>
      </c>
      <c r="C564" s="175" t="s">
        <v>247</v>
      </c>
      <c r="D564" s="175" t="s">
        <v>7</v>
      </c>
      <c r="E564" s="256" t="s">
        <v>8</v>
      </c>
      <c r="F564" s="108">
        <v>1734.8</v>
      </c>
      <c r="G564" s="108"/>
      <c r="H564" s="3">
        <f>SUM(F564:G564)</f>
        <v>1734.8</v>
      </c>
      <c r="I564" s="145">
        <v>1734.8</v>
      </c>
      <c r="J564" s="108"/>
      <c r="K564" s="3">
        <f>SUM(I564:J564)</f>
        <v>1734.8</v>
      </c>
      <c r="L564" s="145">
        <v>1734.8</v>
      </c>
      <c r="M564" s="108"/>
      <c r="N564" s="3">
        <f>SUM(L564:M564)</f>
        <v>1734.8</v>
      </c>
    </row>
    <row r="565" spans="1:14" ht="15.75" outlineLevel="4" x14ac:dyDescent="0.25">
      <c r="A565" s="198" t="s">
        <v>480</v>
      </c>
      <c r="B565" s="198" t="s">
        <v>404</v>
      </c>
      <c r="C565" s="198" t="s">
        <v>249</v>
      </c>
      <c r="D565" s="198"/>
      <c r="E565" s="254" t="s">
        <v>250</v>
      </c>
      <c r="F565" s="143">
        <f>F566</f>
        <v>470</v>
      </c>
      <c r="G565" s="143">
        <f t="shared" ref="G565:H565" si="790">G566</f>
        <v>0</v>
      </c>
      <c r="H565" s="180">
        <f t="shared" si="790"/>
        <v>470</v>
      </c>
      <c r="I565" s="143">
        <f t="shared" ref="I565:L565" si="791">I566</f>
        <v>470</v>
      </c>
      <c r="J565" s="143">
        <f t="shared" ref="J565" si="792">J566</f>
        <v>0</v>
      </c>
      <c r="K565" s="180">
        <f t="shared" ref="K565" si="793">K566</f>
        <v>470</v>
      </c>
      <c r="L565" s="143">
        <f t="shared" si="791"/>
        <v>470</v>
      </c>
      <c r="M565" s="143">
        <f t="shared" ref="M565" si="794">M566</f>
        <v>0</v>
      </c>
      <c r="N565" s="180">
        <f t="shared" ref="N565" si="795">N566</f>
        <v>470</v>
      </c>
    </row>
    <row r="566" spans="1:14" ht="15.75" outlineLevel="5" x14ac:dyDescent="0.25">
      <c r="A566" s="198" t="s">
        <v>480</v>
      </c>
      <c r="B566" s="198" t="s">
        <v>404</v>
      </c>
      <c r="C566" s="198" t="s">
        <v>251</v>
      </c>
      <c r="D566" s="198"/>
      <c r="E566" s="254" t="s">
        <v>252</v>
      </c>
      <c r="F566" s="143">
        <f t="shared" ref="F566:N566" si="796">F567</f>
        <v>470</v>
      </c>
      <c r="G566" s="143">
        <f t="shared" si="796"/>
        <v>0</v>
      </c>
      <c r="H566" s="180">
        <f t="shared" si="796"/>
        <v>470</v>
      </c>
      <c r="I566" s="143">
        <f t="shared" ref="I566:L566" si="797">I567</f>
        <v>470</v>
      </c>
      <c r="J566" s="143">
        <f t="shared" si="796"/>
        <v>0</v>
      </c>
      <c r="K566" s="180">
        <f t="shared" si="796"/>
        <v>470</v>
      </c>
      <c r="L566" s="143">
        <f t="shared" si="797"/>
        <v>470</v>
      </c>
      <c r="M566" s="143">
        <f t="shared" si="796"/>
        <v>0</v>
      </c>
      <c r="N566" s="180">
        <f t="shared" si="796"/>
        <v>470</v>
      </c>
    </row>
    <row r="567" spans="1:14" ht="15.75" outlineLevel="7" x14ac:dyDescent="0.25">
      <c r="A567" s="175" t="s">
        <v>480</v>
      </c>
      <c r="B567" s="175" t="s">
        <v>404</v>
      </c>
      <c r="C567" s="175" t="s">
        <v>251</v>
      </c>
      <c r="D567" s="175" t="s">
        <v>7</v>
      </c>
      <c r="E567" s="256" t="s">
        <v>8</v>
      </c>
      <c r="F567" s="108">
        <v>470</v>
      </c>
      <c r="G567" s="108"/>
      <c r="H567" s="3">
        <f>SUM(F567:G567)</f>
        <v>470</v>
      </c>
      <c r="I567" s="145">
        <v>470</v>
      </c>
      <c r="J567" s="108"/>
      <c r="K567" s="3">
        <f>SUM(I567:J567)</f>
        <v>470</v>
      </c>
      <c r="L567" s="145">
        <v>470</v>
      </c>
      <c r="M567" s="108"/>
      <c r="N567" s="3">
        <f>SUM(L567:M567)</f>
        <v>470</v>
      </c>
    </row>
    <row r="568" spans="1:14" ht="31.5" outlineLevel="3" x14ac:dyDescent="0.25">
      <c r="A568" s="198" t="s">
        <v>480</v>
      </c>
      <c r="B568" s="198" t="s">
        <v>404</v>
      </c>
      <c r="C568" s="198" t="s">
        <v>239</v>
      </c>
      <c r="D568" s="198"/>
      <c r="E568" s="254" t="s">
        <v>240</v>
      </c>
      <c r="F568" s="143">
        <f t="shared" ref="F568:N570" si="798">F569</f>
        <v>10729.099999999999</v>
      </c>
      <c r="G568" s="143">
        <f t="shared" si="798"/>
        <v>0</v>
      </c>
      <c r="H568" s="180">
        <f t="shared" si="798"/>
        <v>10729.099999999999</v>
      </c>
      <c r="I568" s="143">
        <f t="shared" ref="I568:L570" si="799">I569</f>
        <v>9129.0999999999985</v>
      </c>
      <c r="J568" s="143">
        <f t="shared" si="798"/>
        <v>0</v>
      </c>
      <c r="K568" s="180">
        <f t="shared" si="798"/>
        <v>9129.0999999999985</v>
      </c>
      <c r="L568" s="143">
        <f t="shared" si="799"/>
        <v>9129.0999999999985</v>
      </c>
      <c r="M568" s="143">
        <f t="shared" si="798"/>
        <v>0</v>
      </c>
      <c r="N568" s="180">
        <f t="shared" si="798"/>
        <v>9129.0999999999985</v>
      </c>
    </row>
    <row r="569" spans="1:14" ht="31.5" outlineLevel="4" x14ac:dyDescent="0.25">
      <c r="A569" s="198" t="s">
        <v>480</v>
      </c>
      <c r="B569" s="198" t="s">
        <v>404</v>
      </c>
      <c r="C569" s="198" t="s">
        <v>241</v>
      </c>
      <c r="D569" s="198"/>
      <c r="E569" s="254" t="s">
        <v>31</v>
      </c>
      <c r="F569" s="143">
        <f t="shared" si="798"/>
        <v>10729.099999999999</v>
      </c>
      <c r="G569" s="143">
        <f t="shared" si="798"/>
        <v>0</v>
      </c>
      <c r="H569" s="180">
        <f t="shared" si="798"/>
        <v>10729.099999999999</v>
      </c>
      <c r="I569" s="143">
        <f t="shared" si="799"/>
        <v>9129.0999999999985</v>
      </c>
      <c r="J569" s="143">
        <f t="shared" si="798"/>
        <v>0</v>
      </c>
      <c r="K569" s="180">
        <f t="shared" si="798"/>
        <v>9129.0999999999985</v>
      </c>
      <c r="L569" s="143">
        <f t="shared" si="799"/>
        <v>9129.0999999999985</v>
      </c>
      <c r="M569" s="143">
        <f t="shared" si="798"/>
        <v>0</v>
      </c>
      <c r="N569" s="180">
        <f t="shared" si="798"/>
        <v>9129.0999999999985</v>
      </c>
    </row>
    <row r="570" spans="1:14" ht="15.75" outlineLevel="5" x14ac:dyDescent="0.25">
      <c r="A570" s="198" t="s">
        <v>480</v>
      </c>
      <c r="B570" s="198" t="s">
        <v>404</v>
      </c>
      <c r="C570" s="198" t="s">
        <v>253</v>
      </c>
      <c r="D570" s="198"/>
      <c r="E570" s="254" t="s">
        <v>254</v>
      </c>
      <c r="F570" s="143">
        <f t="shared" si="798"/>
        <v>10729.099999999999</v>
      </c>
      <c r="G570" s="143">
        <f t="shared" si="798"/>
        <v>0</v>
      </c>
      <c r="H570" s="180">
        <f t="shared" si="798"/>
        <v>10729.099999999999</v>
      </c>
      <c r="I570" s="143">
        <f t="shared" si="799"/>
        <v>9129.0999999999985</v>
      </c>
      <c r="J570" s="143">
        <f t="shared" si="798"/>
        <v>0</v>
      </c>
      <c r="K570" s="180">
        <f t="shared" si="798"/>
        <v>9129.0999999999985</v>
      </c>
      <c r="L570" s="143">
        <f t="shared" si="799"/>
        <v>9129.0999999999985</v>
      </c>
      <c r="M570" s="143">
        <f t="shared" si="798"/>
        <v>0</v>
      </c>
      <c r="N570" s="180">
        <f t="shared" si="798"/>
        <v>9129.0999999999985</v>
      </c>
    </row>
    <row r="571" spans="1:14" ht="15.75" outlineLevel="7" x14ac:dyDescent="0.25">
      <c r="A571" s="175" t="s">
        <v>480</v>
      </c>
      <c r="B571" s="175" t="s">
        <v>404</v>
      </c>
      <c r="C571" s="175" t="s">
        <v>253</v>
      </c>
      <c r="D571" s="175" t="s">
        <v>7</v>
      </c>
      <c r="E571" s="256" t="s">
        <v>8</v>
      </c>
      <c r="F571" s="108">
        <v>10729.099999999999</v>
      </c>
      <c r="G571" s="108"/>
      <c r="H571" s="3">
        <f>SUM(F571:G571)</f>
        <v>10729.099999999999</v>
      </c>
      <c r="I571" s="145">
        <v>9129.0999999999985</v>
      </c>
      <c r="J571" s="108"/>
      <c r="K571" s="3">
        <f>SUM(I571:J571)</f>
        <v>9129.0999999999985</v>
      </c>
      <c r="L571" s="145">
        <v>9129.0999999999985</v>
      </c>
      <c r="M571" s="108"/>
      <c r="N571" s="3">
        <f>SUM(L571:M571)</f>
        <v>9129.0999999999985</v>
      </c>
    </row>
    <row r="572" spans="1:14" ht="31.5" outlineLevel="7" x14ac:dyDescent="0.25">
      <c r="A572" s="198" t="s">
        <v>480</v>
      </c>
      <c r="B572" s="198" t="s">
        <v>404</v>
      </c>
      <c r="C572" s="198" t="s">
        <v>26</v>
      </c>
      <c r="D572" s="198"/>
      <c r="E572" s="254" t="s">
        <v>27</v>
      </c>
      <c r="F572" s="143">
        <f t="shared" ref="F572:N574" si="800">F573</f>
        <v>129.5</v>
      </c>
      <c r="G572" s="143">
        <f t="shared" si="800"/>
        <v>0</v>
      </c>
      <c r="H572" s="180">
        <f t="shared" si="800"/>
        <v>129.5</v>
      </c>
      <c r="I572" s="143">
        <f t="shared" ref="I572:L574" si="801">I573</f>
        <v>129.5</v>
      </c>
      <c r="J572" s="143">
        <f t="shared" si="800"/>
        <v>0</v>
      </c>
      <c r="K572" s="180">
        <f t="shared" si="800"/>
        <v>129.5</v>
      </c>
      <c r="L572" s="143">
        <f t="shared" si="801"/>
        <v>129.5</v>
      </c>
      <c r="M572" s="143">
        <f t="shared" si="800"/>
        <v>0</v>
      </c>
      <c r="N572" s="180">
        <f t="shared" si="800"/>
        <v>129.5</v>
      </c>
    </row>
    <row r="573" spans="1:14" ht="15.75" outlineLevel="7" x14ac:dyDescent="0.25">
      <c r="A573" s="198" t="s">
        <v>480</v>
      </c>
      <c r="B573" s="198" t="s">
        <v>404</v>
      </c>
      <c r="C573" s="198" t="s">
        <v>57</v>
      </c>
      <c r="D573" s="198"/>
      <c r="E573" s="254" t="s">
        <v>58</v>
      </c>
      <c r="F573" s="143">
        <f t="shared" si="800"/>
        <v>129.5</v>
      </c>
      <c r="G573" s="143">
        <f t="shared" si="800"/>
        <v>0</v>
      </c>
      <c r="H573" s="180">
        <f t="shared" si="800"/>
        <v>129.5</v>
      </c>
      <c r="I573" s="143">
        <f t="shared" si="801"/>
        <v>129.5</v>
      </c>
      <c r="J573" s="143">
        <f t="shared" si="800"/>
        <v>0</v>
      </c>
      <c r="K573" s="180">
        <f t="shared" si="800"/>
        <v>129.5</v>
      </c>
      <c r="L573" s="143">
        <f t="shared" si="801"/>
        <v>129.5</v>
      </c>
      <c r="M573" s="143">
        <f t="shared" si="800"/>
        <v>0</v>
      </c>
      <c r="N573" s="180">
        <f t="shared" si="800"/>
        <v>129.5</v>
      </c>
    </row>
    <row r="574" spans="1:14" ht="31.5" outlineLevel="7" x14ac:dyDescent="0.25">
      <c r="A574" s="198" t="s">
        <v>480</v>
      </c>
      <c r="B574" s="198" t="s">
        <v>404</v>
      </c>
      <c r="C574" s="198" t="s">
        <v>59</v>
      </c>
      <c r="D574" s="198"/>
      <c r="E574" s="254" t="s">
        <v>60</v>
      </c>
      <c r="F574" s="143">
        <f t="shared" si="800"/>
        <v>129.5</v>
      </c>
      <c r="G574" s="143">
        <f t="shared" si="800"/>
        <v>0</v>
      </c>
      <c r="H574" s="180">
        <f t="shared" si="800"/>
        <v>129.5</v>
      </c>
      <c r="I574" s="143">
        <f t="shared" si="801"/>
        <v>129.5</v>
      </c>
      <c r="J574" s="143">
        <f t="shared" si="800"/>
        <v>0</v>
      </c>
      <c r="K574" s="180">
        <f t="shared" si="800"/>
        <v>129.5</v>
      </c>
      <c r="L574" s="143">
        <f t="shared" si="801"/>
        <v>129.5</v>
      </c>
      <c r="M574" s="143">
        <f t="shared" si="800"/>
        <v>0</v>
      </c>
      <c r="N574" s="180">
        <f t="shared" si="800"/>
        <v>129.5</v>
      </c>
    </row>
    <row r="575" spans="1:14" ht="15.75" outlineLevel="7" x14ac:dyDescent="0.25">
      <c r="A575" s="198" t="s">
        <v>480</v>
      </c>
      <c r="B575" s="198" t="s">
        <v>404</v>
      </c>
      <c r="C575" s="198" t="s">
        <v>61</v>
      </c>
      <c r="D575" s="198"/>
      <c r="E575" s="254" t="s">
        <v>62</v>
      </c>
      <c r="F575" s="143">
        <f t="shared" ref="F575:H575" si="802">F577+F576</f>
        <v>129.5</v>
      </c>
      <c r="G575" s="143">
        <f t="shared" si="802"/>
        <v>0</v>
      </c>
      <c r="H575" s="180">
        <f t="shared" si="802"/>
        <v>129.5</v>
      </c>
      <c r="I575" s="143">
        <f t="shared" ref="I575:N575" si="803">I577+I576</f>
        <v>129.5</v>
      </c>
      <c r="J575" s="143">
        <f t="shared" si="803"/>
        <v>0</v>
      </c>
      <c r="K575" s="180">
        <f t="shared" si="803"/>
        <v>129.5</v>
      </c>
      <c r="L575" s="143">
        <f t="shared" si="803"/>
        <v>129.5</v>
      </c>
      <c r="M575" s="143">
        <f t="shared" si="803"/>
        <v>0</v>
      </c>
      <c r="N575" s="180">
        <f t="shared" si="803"/>
        <v>129.5</v>
      </c>
    </row>
    <row r="576" spans="1:14" ht="31.5" outlineLevel="7" x14ac:dyDescent="0.25">
      <c r="A576" s="175" t="s">
        <v>480</v>
      </c>
      <c r="B576" s="175" t="s">
        <v>404</v>
      </c>
      <c r="C576" s="175" t="s">
        <v>61</v>
      </c>
      <c r="D576" s="175" t="s">
        <v>4</v>
      </c>
      <c r="E576" s="256" t="s">
        <v>5</v>
      </c>
      <c r="F576" s="108">
        <v>11.3</v>
      </c>
      <c r="G576" s="108"/>
      <c r="H576" s="3">
        <f t="shared" ref="H576:H577" si="804">SUM(F576:G576)</f>
        <v>11.3</v>
      </c>
      <c r="I576" s="145">
        <v>11.3</v>
      </c>
      <c r="J576" s="108"/>
      <c r="K576" s="3">
        <f t="shared" ref="K576:K577" si="805">SUM(I576:J576)</f>
        <v>11.3</v>
      </c>
      <c r="L576" s="145">
        <v>11.3</v>
      </c>
      <c r="M576" s="108"/>
      <c r="N576" s="3">
        <f t="shared" ref="N576:N577" si="806">SUM(L576:M576)</f>
        <v>11.3</v>
      </c>
    </row>
    <row r="577" spans="1:14" ht="15.75" outlineLevel="7" x14ac:dyDescent="0.25">
      <c r="A577" s="175" t="s">
        <v>480</v>
      </c>
      <c r="B577" s="175" t="s">
        <v>404</v>
      </c>
      <c r="C577" s="175" t="s">
        <v>61</v>
      </c>
      <c r="D577" s="175" t="s">
        <v>7</v>
      </c>
      <c r="E577" s="256" t="s">
        <v>8</v>
      </c>
      <c r="F577" s="108">
        <v>118.2</v>
      </c>
      <c r="G577" s="108"/>
      <c r="H577" s="3">
        <f t="shared" si="804"/>
        <v>118.2</v>
      </c>
      <c r="I577" s="145">
        <v>118.2</v>
      </c>
      <c r="J577" s="108"/>
      <c r="K577" s="3">
        <f t="shared" si="805"/>
        <v>118.2</v>
      </c>
      <c r="L577" s="145">
        <v>118.2</v>
      </c>
      <c r="M577" s="108"/>
      <c r="N577" s="3">
        <f t="shared" si="806"/>
        <v>118.2</v>
      </c>
    </row>
    <row r="578" spans="1:14" ht="15.75" outlineLevel="7" x14ac:dyDescent="0.25">
      <c r="A578" s="198" t="s">
        <v>480</v>
      </c>
      <c r="B578" s="198" t="s">
        <v>406</v>
      </c>
      <c r="C578" s="175"/>
      <c r="D578" s="175"/>
      <c r="E578" s="255" t="s">
        <v>407</v>
      </c>
      <c r="F578" s="143">
        <f t="shared" ref="F578:N583" si="807">F579</f>
        <v>10.199999999999999</v>
      </c>
      <c r="G578" s="143">
        <f t="shared" si="807"/>
        <v>0</v>
      </c>
      <c r="H578" s="180">
        <f t="shared" si="807"/>
        <v>10.199999999999999</v>
      </c>
      <c r="I578" s="143">
        <f t="shared" ref="I578:L583" si="808">I579</f>
        <v>10.199999999999999</v>
      </c>
      <c r="J578" s="143">
        <f t="shared" si="807"/>
        <v>0</v>
      </c>
      <c r="K578" s="180">
        <f t="shared" si="807"/>
        <v>10.199999999999999</v>
      </c>
      <c r="L578" s="143">
        <f t="shared" si="808"/>
        <v>10.199999999999999</v>
      </c>
      <c r="M578" s="143">
        <f t="shared" si="807"/>
        <v>0</v>
      </c>
      <c r="N578" s="180">
        <f t="shared" si="807"/>
        <v>10.199999999999999</v>
      </c>
    </row>
    <row r="579" spans="1:14" ht="15.75" outlineLevel="7" x14ac:dyDescent="0.25">
      <c r="A579" s="198" t="s">
        <v>480</v>
      </c>
      <c r="B579" s="198" t="s">
        <v>408</v>
      </c>
      <c r="C579" s="198"/>
      <c r="D579" s="198"/>
      <c r="E579" s="254" t="s">
        <v>409</v>
      </c>
      <c r="F579" s="143">
        <f t="shared" si="807"/>
        <v>10.199999999999999</v>
      </c>
      <c r="G579" s="143">
        <f t="shared" si="807"/>
        <v>0</v>
      </c>
      <c r="H579" s="180">
        <f t="shared" si="807"/>
        <v>10.199999999999999</v>
      </c>
      <c r="I579" s="143">
        <f t="shared" si="808"/>
        <v>10.199999999999999</v>
      </c>
      <c r="J579" s="143">
        <f t="shared" si="807"/>
        <v>0</v>
      </c>
      <c r="K579" s="180">
        <f t="shared" si="807"/>
        <v>10.199999999999999</v>
      </c>
      <c r="L579" s="143">
        <f t="shared" si="808"/>
        <v>10.199999999999999</v>
      </c>
      <c r="M579" s="143">
        <f t="shared" si="807"/>
        <v>0</v>
      </c>
      <c r="N579" s="180">
        <f t="shared" si="807"/>
        <v>10.199999999999999</v>
      </c>
    </row>
    <row r="580" spans="1:14" ht="31.5" outlineLevel="7" x14ac:dyDescent="0.25">
      <c r="A580" s="198" t="s">
        <v>480</v>
      </c>
      <c r="B580" s="198" t="s">
        <v>408</v>
      </c>
      <c r="C580" s="198" t="s">
        <v>26</v>
      </c>
      <c r="D580" s="198"/>
      <c r="E580" s="254" t="s">
        <v>27</v>
      </c>
      <c r="F580" s="143">
        <f t="shared" si="807"/>
        <v>10.199999999999999</v>
      </c>
      <c r="G580" s="143">
        <f t="shared" si="807"/>
        <v>0</v>
      </c>
      <c r="H580" s="180">
        <f t="shared" si="807"/>
        <v>10.199999999999999</v>
      </c>
      <c r="I580" s="143">
        <f t="shared" si="808"/>
        <v>10.199999999999999</v>
      </c>
      <c r="J580" s="143">
        <f t="shared" si="807"/>
        <v>0</v>
      </c>
      <c r="K580" s="180">
        <f t="shared" si="807"/>
        <v>10.199999999999999</v>
      </c>
      <c r="L580" s="143">
        <f t="shared" si="808"/>
        <v>10.199999999999999</v>
      </c>
      <c r="M580" s="143">
        <f t="shared" si="807"/>
        <v>0</v>
      </c>
      <c r="N580" s="180">
        <f t="shared" si="807"/>
        <v>10.199999999999999</v>
      </c>
    </row>
    <row r="581" spans="1:14" ht="15.75" outlineLevel="7" x14ac:dyDescent="0.25">
      <c r="A581" s="198" t="s">
        <v>480</v>
      </c>
      <c r="B581" s="198" t="s">
        <v>408</v>
      </c>
      <c r="C581" s="198" t="s">
        <v>57</v>
      </c>
      <c r="D581" s="198"/>
      <c r="E581" s="254" t="s">
        <v>58</v>
      </c>
      <c r="F581" s="143">
        <f t="shared" si="807"/>
        <v>10.199999999999999</v>
      </c>
      <c r="G581" s="143">
        <f t="shared" si="807"/>
        <v>0</v>
      </c>
      <c r="H581" s="180">
        <f t="shared" si="807"/>
        <v>10.199999999999999</v>
      </c>
      <c r="I581" s="143">
        <f t="shared" si="808"/>
        <v>10.199999999999999</v>
      </c>
      <c r="J581" s="143">
        <f t="shared" si="807"/>
        <v>0</v>
      </c>
      <c r="K581" s="180">
        <f t="shared" si="807"/>
        <v>10.199999999999999</v>
      </c>
      <c r="L581" s="143">
        <f t="shared" si="808"/>
        <v>10.199999999999999</v>
      </c>
      <c r="M581" s="143">
        <f t="shared" si="807"/>
        <v>0</v>
      </c>
      <c r="N581" s="180">
        <f t="shared" si="807"/>
        <v>10.199999999999999</v>
      </c>
    </row>
    <row r="582" spans="1:14" ht="31.5" outlineLevel="7" x14ac:dyDescent="0.25">
      <c r="A582" s="198" t="s">
        <v>480</v>
      </c>
      <c r="B582" s="198" t="s">
        <v>408</v>
      </c>
      <c r="C582" s="198" t="s">
        <v>59</v>
      </c>
      <c r="D582" s="198"/>
      <c r="E582" s="254" t="s">
        <v>60</v>
      </c>
      <c r="F582" s="143">
        <f t="shared" si="807"/>
        <v>10.199999999999999</v>
      </c>
      <c r="G582" s="143">
        <f t="shared" si="807"/>
        <v>0</v>
      </c>
      <c r="H582" s="180">
        <f t="shared" si="807"/>
        <v>10.199999999999999</v>
      </c>
      <c r="I582" s="143">
        <f t="shared" si="808"/>
        <v>10.199999999999999</v>
      </c>
      <c r="J582" s="143">
        <f t="shared" si="807"/>
        <v>0</v>
      </c>
      <c r="K582" s="180">
        <f t="shared" si="807"/>
        <v>10.199999999999999</v>
      </c>
      <c r="L582" s="143">
        <f t="shared" si="808"/>
        <v>10.199999999999999</v>
      </c>
      <c r="M582" s="143">
        <f t="shared" si="807"/>
        <v>0</v>
      </c>
      <c r="N582" s="180">
        <f t="shared" si="807"/>
        <v>10.199999999999999</v>
      </c>
    </row>
    <row r="583" spans="1:14" ht="15.75" outlineLevel="7" x14ac:dyDescent="0.25">
      <c r="A583" s="198" t="s">
        <v>480</v>
      </c>
      <c r="B583" s="198" t="s">
        <v>408</v>
      </c>
      <c r="C583" s="198" t="s">
        <v>61</v>
      </c>
      <c r="D583" s="198"/>
      <c r="E583" s="254" t="s">
        <v>62</v>
      </c>
      <c r="F583" s="143">
        <f t="shared" si="807"/>
        <v>10.199999999999999</v>
      </c>
      <c r="G583" s="143">
        <f t="shared" si="807"/>
        <v>0</v>
      </c>
      <c r="H583" s="180">
        <f t="shared" si="807"/>
        <v>10.199999999999999</v>
      </c>
      <c r="I583" s="143">
        <f t="shared" si="808"/>
        <v>10.199999999999999</v>
      </c>
      <c r="J583" s="143">
        <f t="shared" si="807"/>
        <v>0</v>
      </c>
      <c r="K583" s="180">
        <f t="shared" si="807"/>
        <v>10.199999999999999</v>
      </c>
      <c r="L583" s="143">
        <f t="shared" si="808"/>
        <v>10.199999999999999</v>
      </c>
      <c r="M583" s="143">
        <f t="shared" si="807"/>
        <v>0</v>
      </c>
      <c r="N583" s="180">
        <f t="shared" si="807"/>
        <v>10.199999999999999</v>
      </c>
    </row>
    <row r="584" spans="1:14" ht="15.75" outlineLevel="7" x14ac:dyDescent="0.25">
      <c r="A584" s="175" t="s">
        <v>480</v>
      </c>
      <c r="B584" s="175" t="s">
        <v>408</v>
      </c>
      <c r="C584" s="175" t="s">
        <v>61</v>
      </c>
      <c r="D584" s="175" t="s">
        <v>7</v>
      </c>
      <c r="E584" s="256" t="s">
        <v>8</v>
      </c>
      <c r="F584" s="108">
        <v>10.199999999999999</v>
      </c>
      <c r="G584" s="108"/>
      <c r="H584" s="3">
        <f>SUM(F584:G584)</f>
        <v>10.199999999999999</v>
      </c>
      <c r="I584" s="145">
        <v>10.199999999999999</v>
      </c>
      <c r="J584" s="108"/>
      <c r="K584" s="3">
        <f>SUM(I584:J584)</f>
        <v>10.199999999999999</v>
      </c>
      <c r="L584" s="145">
        <v>10.199999999999999</v>
      </c>
      <c r="M584" s="108"/>
      <c r="N584" s="3">
        <f>SUM(L584:M584)</f>
        <v>10.199999999999999</v>
      </c>
    </row>
    <row r="585" spans="1:14" ht="15.75" outlineLevel="7" x14ac:dyDescent="0.25">
      <c r="A585" s="198" t="s">
        <v>480</v>
      </c>
      <c r="B585" s="198" t="s">
        <v>464</v>
      </c>
      <c r="C585" s="175"/>
      <c r="D585" s="175"/>
      <c r="E585" s="255" t="s">
        <v>465</v>
      </c>
      <c r="F585" s="143">
        <f t="shared" ref="F585:N590" si="809">F586</f>
        <v>3000</v>
      </c>
      <c r="G585" s="143">
        <f t="shared" si="809"/>
        <v>0</v>
      </c>
      <c r="H585" s="180">
        <f t="shared" si="809"/>
        <v>3000</v>
      </c>
      <c r="I585" s="143">
        <f t="shared" ref="I585:L590" si="810">I586</f>
        <v>2000</v>
      </c>
      <c r="J585" s="143">
        <f t="shared" si="809"/>
        <v>0</v>
      </c>
      <c r="K585" s="180">
        <f t="shared" si="809"/>
        <v>2000</v>
      </c>
      <c r="L585" s="143">
        <f t="shared" si="810"/>
        <v>2000</v>
      </c>
      <c r="M585" s="143">
        <f t="shared" si="809"/>
        <v>0</v>
      </c>
      <c r="N585" s="180">
        <f t="shared" si="809"/>
        <v>2000</v>
      </c>
    </row>
    <row r="586" spans="1:14" ht="15.75" outlineLevel="7" x14ac:dyDescent="0.25">
      <c r="A586" s="198" t="s">
        <v>480</v>
      </c>
      <c r="B586" s="198" t="s">
        <v>468</v>
      </c>
      <c r="C586" s="198"/>
      <c r="D586" s="198"/>
      <c r="E586" s="254" t="s">
        <v>469</v>
      </c>
      <c r="F586" s="143">
        <f t="shared" si="809"/>
        <v>3000</v>
      </c>
      <c r="G586" s="143">
        <f t="shared" si="809"/>
        <v>0</v>
      </c>
      <c r="H586" s="180">
        <f t="shared" si="809"/>
        <v>3000</v>
      </c>
      <c r="I586" s="143">
        <f t="shared" si="810"/>
        <v>2000</v>
      </c>
      <c r="J586" s="143">
        <f t="shared" si="809"/>
        <v>0</v>
      </c>
      <c r="K586" s="180">
        <f t="shared" si="809"/>
        <v>2000</v>
      </c>
      <c r="L586" s="143">
        <f t="shared" si="810"/>
        <v>2000</v>
      </c>
      <c r="M586" s="143">
        <f t="shared" si="809"/>
        <v>0</v>
      </c>
      <c r="N586" s="180">
        <f t="shared" si="809"/>
        <v>2000</v>
      </c>
    </row>
    <row r="587" spans="1:14" ht="31.5" outlineLevel="2" x14ac:dyDescent="0.25">
      <c r="A587" s="198" t="s">
        <v>480</v>
      </c>
      <c r="B587" s="198" t="s">
        <v>468</v>
      </c>
      <c r="C587" s="198" t="s">
        <v>22</v>
      </c>
      <c r="D587" s="198"/>
      <c r="E587" s="254" t="s">
        <v>23</v>
      </c>
      <c r="F587" s="143">
        <f t="shared" si="809"/>
        <v>3000</v>
      </c>
      <c r="G587" s="143">
        <f t="shared" si="809"/>
        <v>0</v>
      </c>
      <c r="H587" s="180">
        <f t="shared" si="809"/>
        <v>3000</v>
      </c>
      <c r="I587" s="143">
        <f t="shared" si="810"/>
        <v>2000</v>
      </c>
      <c r="J587" s="143">
        <f t="shared" si="809"/>
        <v>0</v>
      </c>
      <c r="K587" s="180">
        <f t="shared" si="809"/>
        <v>2000</v>
      </c>
      <c r="L587" s="143">
        <f t="shared" si="810"/>
        <v>2000</v>
      </c>
      <c r="M587" s="143">
        <f t="shared" si="809"/>
        <v>0</v>
      </c>
      <c r="N587" s="180">
        <f t="shared" si="809"/>
        <v>2000</v>
      </c>
    </row>
    <row r="588" spans="1:14" ht="31.5" outlineLevel="3" x14ac:dyDescent="0.25">
      <c r="A588" s="198" t="s">
        <v>480</v>
      </c>
      <c r="B588" s="198" t="s">
        <v>468</v>
      </c>
      <c r="C588" s="198" t="s">
        <v>24</v>
      </c>
      <c r="D588" s="198"/>
      <c r="E588" s="254" t="s">
        <v>25</v>
      </c>
      <c r="F588" s="143">
        <f t="shared" si="809"/>
        <v>3000</v>
      </c>
      <c r="G588" s="143">
        <f t="shared" si="809"/>
        <v>0</v>
      </c>
      <c r="H588" s="180">
        <f t="shared" si="809"/>
        <v>3000</v>
      </c>
      <c r="I588" s="143">
        <f t="shared" si="810"/>
        <v>2000</v>
      </c>
      <c r="J588" s="143">
        <f t="shared" si="809"/>
        <v>0</v>
      </c>
      <c r="K588" s="180">
        <f t="shared" si="809"/>
        <v>2000</v>
      </c>
      <c r="L588" s="143">
        <f t="shared" si="810"/>
        <v>2000</v>
      </c>
      <c r="M588" s="143">
        <f t="shared" si="809"/>
        <v>0</v>
      </c>
      <c r="N588" s="180">
        <f t="shared" si="809"/>
        <v>2000</v>
      </c>
    </row>
    <row r="589" spans="1:14" ht="15.75" outlineLevel="4" x14ac:dyDescent="0.25">
      <c r="A589" s="198" t="s">
        <v>480</v>
      </c>
      <c r="B589" s="198" t="s">
        <v>468</v>
      </c>
      <c r="C589" s="198" t="s">
        <v>214</v>
      </c>
      <c r="D589" s="198"/>
      <c r="E589" s="254" t="s">
        <v>215</v>
      </c>
      <c r="F589" s="143">
        <f t="shared" si="809"/>
        <v>3000</v>
      </c>
      <c r="G589" s="143">
        <f t="shared" si="809"/>
        <v>0</v>
      </c>
      <c r="H589" s="180">
        <f t="shared" si="809"/>
        <v>3000</v>
      </c>
      <c r="I589" s="143">
        <f t="shared" si="810"/>
        <v>2000</v>
      </c>
      <c r="J589" s="143">
        <f t="shared" si="809"/>
        <v>0</v>
      </c>
      <c r="K589" s="180">
        <f t="shared" si="809"/>
        <v>2000</v>
      </c>
      <c r="L589" s="143">
        <f t="shared" si="810"/>
        <v>2000</v>
      </c>
      <c r="M589" s="143">
        <f t="shared" si="809"/>
        <v>0</v>
      </c>
      <c r="N589" s="180">
        <f t="shared" si="809"/>
        <v>2000</v>
      </c>
    </row>
    <row r="590" spans="1:14" ht="31.5" outlineLevel="5" x14ac:dyDescent="0.25">
      <c r="A590" s="198" t="s">
        <v>480</v>
      </c>
      <c r="B590" s="198" t="s">
        <v>468</v>
      </c>
      <c r="C590" s="198" t="s">
        <v>378</v>
      </c>
      <c r="D590" s="198"/>
      <c r="E590" s="254" t="s">
        <v>379</v>
      </c>
      <c r="F590" s="143">
        <f t="shared" si="809"/>
        <v>3000</v>
      </c>
      <c r="G590" s="143">
        <f t="shared" si="809"/>
        <v>0</v>
      </c>
      <c r="H590" s="180">
        <f t="shared" si="809"/>
        <v>3000</v>
      </c>
      <c r="I590" s="143">
        <f t="shared" si="810"/>
        <v>2000</v>
      </c>
      <c r="J590" s="143">
        <f t="shared" si="809"/>
        <v>0</v>
      </c>
      <c r="K590" s="180">
        <f t="shared" si="809"/>
        <v>2000</v>
      </c>
      <c r="L590" s="143">
        <f t="shared" si="810"/>
        <v>2000</v>
      </c>
      <c r="M590" s="143">
        <f t="shared" si="809"/>
        <v>0</v>
      </c>
      <c r="N590" s="180">
        <f t="shared" si="809"/>
        <v>2000</v>
      </c>
    </row>
    <row r="591" spans="1:14" ht="15.75" outlineLevel="7" x14ac:dyDescent="0.25">
      <c r="A591" s="175" t="s">
        <v>480</v>
      </c>
      <c r="B591" s="175" t="s">
        <v>468</v>
      </c>
      <c r="C591" s="175" t="s">
        <v>378</v>
      </c>
      <c r="D591" s="175" t="s">
        <v>19</v>
      </c>
      <c r="E591" s="256" t="s">
        <v>20</v>
      </c>
      <c r="F591" s="108">
        <v>3000</v>
      </c>
      <c r="G591" s="108"/>
      <c r="H591" s="3">
        <f>SUM(F591:G591)</f>
        <v>3000</v>
      </c>
      <c r="I591" s="145">
        <v>2000</v>
      </c>
      <c r="J591" s="108"/>
      <c r="K591" s="3">
        <f>SUM(I591:J591)</f>
        <v>2000</v>
      </c>
      <c r="L591" s="145">
        <v>2000</v>
      </c>
      <c r="M591" s="108"/>
      <c r="N591" s="3">
        <f>SUM(L591:M591)</f>
        <v>2000</v>
      </c>
    </row>
    <row r="592" spans="1:14" ht="15.75" outlineLevel="7" x14ac:dyDescent="0.25">
      <c r="A592" s="175"/>
      <c r="B592" s="175"/>
      <c r="C592" s="175"/>
      <c r="D592" s="175"/>
      <c r="E592" s="256"/>
      <c r="F592" s="108"/>
      <c r="G592" s="108"/>
      <c r="H592" s="3"/>
      <c r="I592" s="108"/>
      <c r="J592" s="108"/>
      <c r="K592" s="3"/>
      <c r="L592" s="108"/>
      <c r="M592" s="108"/>
      <c r="N592" s="3"/>
    </row>
    <row r="593" spans="1:14" ht="15.75" x14ac:dyDescent="0.25">
      <c r="A593" s="198" t="s">
        <v>482</v>
      </c>
      <c r="B593" s="198"/>
      <c r="C593" s="198"/>
      <c r="D593" s="198"/>
      <c r="E593" s="254" t="s">
        <v>483</v>
      </c>
      <c r="F593" s="143">
        <f t="shared" ref="F593:N593" si="811">F594+F602+F719+F742</f>
        <v>2085180.3</v>
      </c>
      <c r="G593" s="143">
        <f t="shared" si="811"/>
        <v>-3707.18</v>
      </c>
      <c r="H593" s="180">
        <f t="shared" si="811"/>
        <v>2081473.1199999999</v>
      </c>
      <c r="I593" s="143">
        <f t="shared" si="811"/>
        <v>2034364.6</v>
      </c>
      <c r="J593" s="143">
        <f t="shared" si="811"/>
        <v>0</v>
      </c>
      <c r="K593" s="180">
        <f t="shared" si="811"/>
        <v>2034364.6</v>
      </c>
      <c r="L593" s="143">
        <f t="shared" si="811"/>
        <v>2021973.9</v>
      </c>
      <c r="M593" s="143">
        <f t="shared" si="811"/>
        <v>0</v>
      </c>
      <c r="N593" s="180">
        <f t="shared" si="811"/>
        <v>2021973.9</v>
      </c>
    </row>
    <row r="594" spans="1:14" ht="15.75" x14ac:dyDescent="0.25">
      <c r="A594" s="198" t="s">
        <v>482</v>
      </c>
      <c r="B594" s="198" t="s">
        <v>400</v>
      </c>
      <c r="C594" s="198"/>
      <c r="D594" s="198"/>
      <c r="E594" s="255" t="s">
        <v>401</v>
      </c>
      <c r="F594" s="143">
        <f t="shared" ref="F594:N598" si="812">F595</f>
        <v>40.6</v>
      </c>
      <c r="G594" s="143">
        <f t="shared" si="812"/>
        <v>0</v>
      </c>
      <c r="H594" s="180">
        <f t="shared" si="812"/>
        <v>40.6</v>
      </c>
      <c r="I594" s="143">
        <f t="shared" ref="I594:L598" si="813">I595</f>
        <v>40.6</v>
      </c>
      <c r="J594" s="143">
        <f t="shared" si="812"/>
        <v>0</v>
      </c>
      <c r="K594" s="180">
        <f t="shared" si="812"/>
        <v>40.6</v>
      </c>
      <c r="L594" s="143">
        <f t="shared" si="813"/>
        <v>40.6</v>
      </c>
      <c r="M594" s="143">
        <f t="shared" si="812"/>
        <v>0</v>
      </c>
      <c r="N594" s="180">
        <f t="shared" si="812"/>
        <v>40.6</v>
      </c>
    </row>
    <row r="595" spans="1:14" ht="15.75" outlineLevel="1" x14ac:dyDescent="0.25">
      <c r="A595" s="198" t="s">
        <v>482</v>
      </c>
      <c r="B595" s="198" t="s">
        <v>404</v>
      </c>
      <c r="C595" s="198"/>
      <c r="D595" s="198"/>
      <c r="E595" s="254" t="s">
        <v>405</v>
      </c>
      <c r="F595" s="143">
        <f t="shared" si="812"/>
        <v>40.6</v>
      </c>
      <c r="G595" s="143">
        <f t="shared" si="812"/>
        <v>0</v>
      </c>
      <c r="H595" s="180">
        <f t="shared" si="812"/>
        <v>40.6</v>
      </c>
      <c r="I595" s="143">
        <f t="shared" si="813"/>
        <v>40.6</v>
      </c>
      <c r="J595" s="143">
        <f t="shared" si="812"/>
        <v>0</v>
      </c>
      <c r="K595" s="180">
        <f t="shared" si="812"/>
        <v>40.6</v>
      </c>
      <c r="L595" s="143">
        <f t="shared" si="813"/>
        <v>40.6</v>
      </c>
      <c r="M595" s="143">
        <f t="shared" si="812"/>
        <v>0</v>
      </c>
      <c r="N595" s="180">
        <f t="shared" si="812"/>
        <v>40.6</v>
      </c>
    </row>
    <row r="596" spans="1:14" ht="31.5" outlineLevel="2" x14ac:dyDescent="0.25">
      <c r="A596" s="198" t="s">
        <v>482</v>
      </c>
      <c r="B596" s="198" t="s">
        <v>404</v>
      </c>
      <c r="C596" s="198" t="s">
        <v>26</v>
      </c>
      <c r="D596" s="198"/>
      <c r="E596" s="254" t="s">
        <v>27</v>
      </c>
      <c r="F596" s="143">
        <f t="shared" si="812"/>
        <v>40.6</v>
      </c>
      <c r="G596" s="143">
        <f t="shared" si="812"/>
        <v>0</v>
      </c>
      <c r="H596" s="180">
        <f t="shared" si="812"/>
        <v>40.6</v>
      </c>
      <c r="I596" s="143">
        <f t="shared" si="813"/>
        <v>40.6</v>
      </c>
      <c r="J596" s="143">
        <f t="shared" si="812"/>
        <v>0</v>
      </c>
      <c r="K596" s="180">
        <f t="shared" si="812"/>
        <v>40.6</v>
      </c>
      <c r="L596" s="143">
        <f t="shared" si="813"/>
        <v>40.6</v>
      </c>
      <c r="M596" s="143">
        <f t="shared" si="812"/>
        <v>0</v>
      </c>
      <c r="N596" s="180">
        <f t="shared" si="812"/>
        <v>40.6</v>
      </c>
    </row>
    <row r="597" spans="1:14" ht="15.75" outlineLevel="3" x14ac:dyDescent="0.25">
      <c r="A597" s="198" t="s">
        <v>482</v>
      </c>
      <c r="B597" s="198" t="s">
        <v>404</v>
      </c>
      <c r="C597" s="198" t="s">
        <v>57</v>
      </c>
      <c r="D597" s="198"/>
      <c r="E597" s="254" t="s">
        <v>58</v>
      </c>
      <c r="F597" s="143">
        <f t="shared" si="812"/>
        <v>40.6</v>
      </c>
      <c r="G597" s="143">
        <f t="shared" si="812"/>
        <v>0</v>
      </c>
      <c r="H597" s="180">
        <f t="shared" si="812"/>
        <v>40.6</v>
      </c>
      <c r="I597" s="143">
        <f t="shared" si="813"/>
        <v>40.6</v>
      </c>
      <c r="J597" s="143">
        <f t="shared" si="812"/>
        <v>0</v>
      </c>
      <c r="K597" s="180">
        <f t="shared" si="812"/>
        <v>40.6</v>
      </c>
      <c r="L597" s="143">
        <f t="shared" si="813"/>
        <v>40.6</v>
      </c>
      <c r="M597" s="143">
        <f t="shared" si="812"/>
        <v>0</v>
      </c>
      <c r="N597" s="180">
        <f t="shared" si="812"/>
        <v>40.6</v>
      </c>
    </row>
    <row r="598" spans="1:14" ht="31.5" outlineLevel="4" x14ac:dyDescent="0.25">
      <c r="A598" s="198" t="s">
        <v>482</v>
      </c>
      <c r="B598" s="198" t="s">
        <v>404</v>
      </c>
      <c r="C598" s="198" t="s">
        <v>59</v>
      </c>
      <c r="D598" s="198"/>
      <c r="E598" s="254" t="s">
        <v>60</v>
      </c>
      <c r="F598" s="143">
        <f t="shared" si="812"/>
        <v>40.6</v>
      </c>
      <c r="G598" s="143">
        <f t="shared" si="812"/>
        <v>0</v>
      </c>
      <c r="H598" s="180">
        <f t="shared" si="812"/>
        <v>40.6</v>
      </c>
      <c r="I598" s="143">
        <f t="shared" si="813"/>
        <v>40.6</v>
      </c>
      <c r="J598" s="143">
        <f t="shared" si="812"/>
        <v>0</v>
      </c>
      <c r="K598" s="180">
        <f t="shared" si="812"/>
        <v>40.6</v>
      </c>
      <c r="L598" s="143">
        <f t="shared" si="813"/>
        <v>40.6</v>
      </c>
      <c r="M598" s="143">
        <f t="shared" si="812"/>
        <v>0</v>
      </c>
      <c r="N598" s="180">
        <f t="shared" si="812"/>
        <v>40.6</v>
      </c>
    </row>
    <row r="599" spans="1:14" ht="15.75" outlineLevel="5" x14ac:dyDescent="0.25">
      <c r="A599" s="198" t="s">
        <v>482</v>
      </c>
      <c r="B599" s="198" t="s">
        <v>404</v>
      </c>
      <c r="C599" s="198" t="s">
        <v>61</v>
      </c>
      <c r="D599" s="198"/>
      <c r="E599" s="254" t="s">
        <v>62</v>
      </c>
      <c r="F599" s="143">
        <f t="shared" ref="F599:H599" si="814">F601+F600</f>
        <v>40.6</v>
      </c>
      <c r="G599" s="143">
        <f t="shared" si="814"/>
        <v>0</v>
      </c>
      <c r="H599" s="180">
        <f t="shared" si="814"/>
        <v>40.6</v>
      </c>
      <c r="I599" s="143">
        <f t="shared" ref="I599:N599" si="815">I601+I600</f>
        <v>40.6</v>
      </c>
      <c r="J599" s="143">
        <f t="shared" si="815"/>
        <v>0</v>
      </c>
      <c r="K599" s="180">
        <f t="shared" si="815"/>
        <v>40.6</v>
      </c>
      <c r="L599" s="143">
        <f t="shared" si="815"/>
        <v>40.6</v>
      </c>
      <c r="M599" s="143">
        <f t="shared" si="815"/>
        <v>0</v>
      </c>
      <c r="N599" s="180">
        <f t="shared" si="815"/>
        <v>40.6</v>
      </c>
    </row>
    <row r="600" spans="1:14" ht="31.5" outlineLevel="5" x14ac:dyDescent="0.25">
      <c r="A600" s="175" t="s">
        <v>482</v>
      </c>
      <c r="B600" s="175" t="s">
        <v>404</v>
      </c>
      <c r="C600" s="175" t="s">
        <v>61</v>
      </c>
      <c r="D600" s="175" t="s">
        <v>4</v>
      </c>
      <c r="E600" s="256" t="s">
        <v>5</v>
      </c>
      <c r="F600" s="108">
        <v>5.2</v>
      </c>
      <c r="G600" s="108"/>
      <c r="H600" s="3">
        <f t="shared" ref="H600:H601" si="816">SUM(F600:G600)</f>
        <v>5.2</v>
      </c>
      <c r="I600" s="145">
        <v>5.2</v>
      </c>
      <c r="J600" s="108"/>
      <c r="K600" s="3">
        <f t="shared" ref="K600:K601" si="817">SUM(I600:J600)</f>
        <v>5.2</v>
      </c>
      <c r="L600" s="145">
        <v>5.2</v>
      </c>
      <c r="M600" s="108"/>
      <c r="N600" s="3">
        <f t="shared" ref="N600:N601" si="818">SUM(L600:M600)</f>
        <v>5.2</v>
      </c>
    </row>
    <row r="601" spans="1:14" ht="15.75" outlineLevel="7" x14ac:dyDescent="0.25">
      <c r="A601" s="175" t="s">
        <v>482</v>
      </c>
      <c r="B601" s="175" t="s">
        <v>404</v>
      </c>
      <c r="C601" s="175" t="s">
        <v>61</v>
      </c>
      <c r="D601" s="175" t="s">
        <v>7</v>
      </c>
      <c r="E601" s="256" t="s">
        <v>8</v>
      </c>
      <c r="F601" s="108">
        <v>35.4</v>
      </c>
      <c r="G601" s="108"/>
      <c r="H601" s="3">
        <f t="shared" si="816"/>
        <v>35.4</v>
      </c>
      <c r="I601" s="145">
        <v>35.4</v>
      </c>
      <c r="J601" s="108"/>
      <c r="K601" s="3">
        <f t="shared" si="817"/>
        <v>35.4</v>
      </c>
      <c r="L601" s="145">
        <v>35.4</v>
      </c>
      <c r="M601" s="108"/>
      <c r="N601" s="3">
        <f t="shared" si="818"/>
        <v>35.4</v>
      </c>
    </row>
    <row r="602" spans="1:14" ht="15.75" outlineLevel="7" x14ac:dyDescent="0.25">
      <c r="A602" s="198" t="s">
        <v>482</v>
      </c>
      <c r="B602" s="198" t="s">
        <v>406</v>
      </c>
      <c r="C602" s="175"/>
      <c r="D602" s="175"/>
      <c r="E602" s="255" t="s">
        <v>407</v>
      </c>
      <c r="F602" s="143">
        <f t="shared" ref="F602:N602" si="819">F603+F628+F663+F674+F680</f>
        <v>2067074.2</v>
      </c>
      <c r="G602" s="143">
        <f t="shared" si="819"/>
        <v>-3707.18</v>
      </c>
      <c r="H602" s="180">
        <f t="shared" si="819"/>
        <v>2063367.0199999998</v>
      </c>
      <c r="I602" s="143">
        <f t="shared" si="819"/>
        <v>2016556.9000000001</v>
      </c>
      <c r="J602" s="143">
        <f t="shared" si="819"/>
        <v>0</v>
      </c>
      <c r="K602" s="180">
        <f t="shared" si="819"/>
        <v>2016556.9000000001</v>
      </c>
      <c r="L602" s="143">
        <f t="shared" si="819"/>
        <v>2003549.9999999998</v>
      </c>
      <c r="M602" s="143">
        <f t="shared" si="819"/>
        <v>0</v>
      </c>
      <c r="N602" s="180">
        <f t="shared" si="819"/>
        <v>2003549.9999999998</v>
      </c>
    </row>
    <row r="603" spans="1:14" ht="15.75" outlineLevel="1" x14ac:dyDescent="0.25">
      <c r="A603" s="198" t="s">
        <v>482</v>
      </c>
      <c r="B603" s="198" t="s">
        <v>484</v>
      </c>
      <c r="C603" s="198"/>
      <c r="D603" s="198"/>
      <c r="E603" s="254" t="s">
        <v>485</v>
      </c>
      <c r="F603" s="143">
        <f>F604+F623</f>
        <v>753372</v>
      </c>
      <c r="G603" s="143">
        <f t="shared" ref="G603:H603" si="820">G604+G623</f>
        <v>0</v>
      </c>
      <c r="H603" s="180">
        <f t="shared" si="820"/>
        <v>753372</v>
      </c>
      <c r="I603" s="143">
        <f>I604+I623</f>
        <v>744125.89999999991</v>
      </c>
      <c r="J603" s="143">
        <f t="shared" ref="J603" si="821">J604+J623</f>
        <v>0</v>
      </c>
      <c r="K603" s="180">
        <f t="shared" ref="K603" si="822">K604+K623</f>
        <v>744125.89999999991</v>
      </c>
      <c r="L603" s="143">
        <f>L604+L623</f>
        <v>739578.99999999988</v>
      </c>
      <c r="M603" s="143">
        <f t="shared" ref="M603" si="823">M604+M623</f>
        <v>0</v>
      </c>
      <c r="N603" s="180">
        <f t="shared" ref="N603" si="824">N604+N623</f>
        <v>739578.99999999988</v>
      </c>
    </row>
    <row r="604" spans="1:14" ht="15.75" outlineLevel="2" x14ac:dyDescent="0.25">
      <c r="A604" s="198" t="s">
        <v>482</v>
      </c>
      <c r="B604" s="198" t="s">
        <v>484</v>
      </c>
      <c r="C604" s="198" t="s">
        <v>189</v>
      </c>
      <c r="D604" s="198"/>
      <c r="E604" s="254" t="s">
        <v>190</v>
      </c>
      <c r="F604" s="143">
        <f>F605+F613</f>
        <v>751857</v>
      </c>
      <c r="G604" s="143">
        <f t="shared" ref="G604:H604" si="825">G605+G613</f>
        <v>0</v>
      </c>
      <c r="H604" s="180">
        <f t="shared" si="825"/>
        <v>751857</v>
      </c>
      <c r="I604" s="143">
        <f>I605+I613</f>
        <v>743125.89999999991</v>
      </c>
      <c r="J604" s="143">
        <f t="shared" ref="J604" si="826">J605+J613</f>
        <v>0</v>
      </c>
      <c r="K604" s="180">
        <f t="shared" ref="K604" si="827">K605+K613</f>
        <v>743125.89999999991</v>
      </c>
      <c r="L604" s="143">
        <f>L605+L613</f>
        <v>738578.99999999988</v>
      </c>
      <c r="M604" s="143">
        <f t="shared" ref="M604" si="828">M605+M613</f>
        <v>0</v>
      </c>
      <c r="N604" s="180">
        <f t="shared" ref="N604" si="829">N605+N613</f>
        <v>738578.99999999988</v>
      </c>
    </row>
    <row r="605" spans="1:14" ht="31.5" outlineLevel="3" x14ac:dyDescent="0.25">
      <c r="A605" s="198" t="s">
        <v>482</v>
      </c>
      <c r="B605" s="198" t="s">
        <v>484</v>
      </c>
      <c r="C605" s="198" t="s">
        <v>191</v>
      </c>
      <c r="D605" s="198"/>
      <c r="E605" s="254" t="s">
        <v>192</v>
      </c>
      <c r="F605" s="143">
        <f>F606</f>
        <v>9150</v>
      </c>
      <c r="G605" s="143">
        <f t="shared" ref="G605:H605" si="830">G606</f>
        <v>0</v>
      </c>
      <c r="H605" s="180">
        <f t="shared" si="830"/>
        <v>9150</v>
      </c>
      <c r="I605" s="143">
        <f t="shared" ref="I605:L605" si="831">I606</f>
        <v>3100</v>
      </c>
      <c r="J605" s="143">
        <f t="shared" ref="J605" si="832">J606</f>
        <v>0</v>
      </c>
      <c r="K605" s="180">
        <f t="shared" ref="K605" si="833">K606</f>
        <v>3100</v>
      </c>
      <c r="L605" s="143">
        <f t="shared" si="831"/>
        <v>3100</v>
      </c>
      <c r="M605" s="143">
        <f t="shared" ref="M605" si="834">M606</f>
        <v>0</v>
      </c>
      <c r="N605" s="180">
        <f t="shared" ref="N605" si="835">N606</f>
        <v>3100</v>
      </c>
    </row>
    <row r="606" spans="1:14" ht="31.5" outlineLevel="4" x14ac:dyDescent="0.25">
      <c r="A606" s="198" t="s">
        <v>482</v>
      </c>
      <c r="B606" s="198" t="s">
        <v>484</v>
      </c>
      <c r="C606" s="198" t="s">
        <v>193</v>
      </c>
      <c r="D606" s="198"/>
      <c r="E606" s="254" t="s">
        <v>194</v>
      </c>
      <c r="F606" s="143">
        <f>F607+F609+F611</f>
        <v>9150</v>
      </c>
      <c r="G606" s="143">
        <f t="shared" ref="G606:H606" si="836">G607+G609+G611</f>
        <v>0</v>
      </c>
      <c r="H606" s="180">
        <f t="shared" si="836"/>
        <v>9150</v>
      </c>
      <c r="I606" s="143">
        <f t="shared" ref="I606:L606" si="837">I607+I609+I611</f>
        <v>3100</v>
      </c>
      <c r="J606" s="143">
        <f t="shared" ref="J606" si="838">J607+J609+J611</f>
        <v>0</v>
      </c>
      <c r="K606" s="180">
        <f t="shared" ref="K606" si="839">K607+K609+K611</f>
        <v>3100</v>
      </c>
      <c r="L606" s="143">
        <f t="shared" si="837"/>
        <v>3100</v>
      </c>
      <c r="M606" s="143">
        <f t="shared" ref="M606" si="840">M607+M609+M611</f>
        <v>0</v>
      </c>
      <c r="N606" s="180">
        <f t="shared" ref="N606" si="841">N607+N609+N611</f>
        <v>3100</v>
      </c>
    </row>
    <row r="607" spans="1:14" s="140" customFormat="1" ht="15.75" outlineLevel="7" x14ac:dyDescent="0.25">
      <c r="A607" s="198" t="s">
        <v>482</v>
      </c>
      <c r="B607" s="198" t="s">
        <v>484</v>
      </c>
      <c r="C607" s="198" t="s">
        <v>365</v>
      </c>
      <c r="D607" s="198"/>
      <c r="E607" s="254" t="s">
        <v>363</v>
      </c>
      <c r="F607" s="143">
        <f t="shared" ref="F607:N609" si="842">F608</f>
        <v>100</v>
      </c>
      <c r="G607" s="143">
        <f t="shared" si="842"/>
        <v>0</v>
      </c>
      <c r="H607" s="180">
        <f t="shared" si="842"/>
        <v>100</v>
      </c>
      <c r="I607" s="143">
        <f t="shared" ref="I607:L609" si="843">I608</f>
        <v>100</v>
      </c>
      <c r="J607" s="143">
        <f t="shared" si="842"/>
        <v>0</v>
      </c>
      <c r="K607" s="180">
        <f t="shared" si="842"/>
        <v>100</v>
      </c>
      <c r="L607" s="143">
        <f t="shared" si="843"/>
        <v>100</v>
      </c>
      <c r="M607" s="143">
        <f t="shared" si="842"/>
        <v>0</v>
      </c>
      <c r="N607" s="180">
        <f t="shared" si="842"/>
        <v>100</v>
      </c>
    </row>
    <row r="608" spans="1:14" ht="15.75" outlineLevel="7" x14ac:dyDescent="0.25">
      <c r="A608" s="175" t="s">
        <v>482</v>
      </c>
      <c r="B608" s="175" t="s">
        <v>484</v>
      </c>
      <c r="C608" s="175" t="s">
        <v>365</v>
      </c>
      <c r="D608" s="175" t="s">
        <v>51</v>
      </c>
      <c r="E608" s="270" t="s">
        <v>364</v>
      </c>
      <c r="F608" s="108">
        <v>100</v>
      </c>
      <c r="G608" s="108"/>
      <c r="H608" s="3">
        <f>SUM(F608:G608)</f>
        <v>100</v>
      </c>
      <c r="I608" s="145">
        <v>100</v>
      </c>
      <c r="J608" s="108"/>
      <c r="K608" s="3">
        <f>SUM(I608:J608)</f>
        <v>100</v>
      </c>
      <c r="L608" s="145">
        <v>100</v>
      </c>
      <c r="M608" s="108"/>
      <c r="N608" s="3">
        <f>SUM(L608:M608)</f>
        <v>100</v>
      </c>
    </row>
    <row r="609" spans="1:14" ht="31.5" outlineLevel="7" x14ac:dyDescent="0.25">
      <c r="A609" s="178" t="s">
        <v>482</v>
      </c>
      <c r="B609" s="178" t="s">
        <v>484</v>
      </c>
      <c r="C609" s="178" t="s">
        <v>523</v>
      </c>
      <c r="D609" s="178"/>
      <c r="E609" s="4" t="s">
        <v>505</v>
      </c>
      <c r="F609" s="143">
        <f t="shared" si="842"/>
        <v>8000</v>
      </c>
      <c r="G609" s="143">
        <f t="shared" si="842"/>
        <v>0</v>
      </c>
      <c r="H609" s="180">
        <f t="shared" si="842"/>
        <v>8000</v>
      </c>
      <c r="I609" s="143">
        <f t="shared" si="843"/>
        <v>3000</v>
      </c>
      <c r="J609" s="143">
        <f t="shared" si="842"/>
        <v>0</v>
      </c>
      <c r="K609" s="180">
        <f t="shared" si="842"/>
        <v>3000</v>
      </c>
      <c r="L609" s="143">
        <f t="shared" si="843"/>
        <v>3000</v>
      </c>
      <c r="M609" s="143">
        <f t="shared" si="842"/>
        <v>0</v>
      </c>
      <c r="N609" s="180">
        <f t="shared" si="842"/>
        <v>3000</v>
      </c>
    </row>
    <row r="610" spans="1:14" ht="15.75" outlineLevel="7" x14ac:dyDescent="0.25">
      <c r="A610" s="179" t="s">
        <v>482</v>
      </c>
      <c r="B610" s="179" t="s">
        <v>484</v>
      </c>
      <c r="C610" s="179" t="s">
        <v>523</v>
      </c>
      <c r="D610" s="179" t="s">
        <v>51</v>
      </c>
      <c r="E610" s="260" t="s">
        <v>52</v>
      </c>
      <c r="F610" s="108">
        <v>8000</v>
      </c>
      <c r="G610" s="108"/>
      <c r="H610" s="3">
        <f>SUM(F610:G610)</f>
        <v>8000</v>
      </c>
      <c r="I610" s="145">
        <v>3000</v>
      </c>
      <c r="J610" s="108"/>
      <c r="K610" s="3">
        <f>SUM(I610:J610)</f>
        <v>3000</v>
      </c>
      <c r="L610" s="145">
        <v>3000</v>
      </c>
      <c r="M610" s="108"/>
      <c r="N610" s="3">
        <f>SUM(L610:M610)</f>
        <v>3000</v>
      </c>
    </row>
    <row r="611" spans="1:14" ht="18" customHeight="1" outlineLevel="7" x14ac:dyDescent="0.25">
      <c r="A611" s="198" t="s">
        <v>482</v>
      </c>
      <c r="B611" s="198" t="s">
        <v>484</v>
      </c>
      <c r="C611" s="198" t="s">
        <v>601</v>
      </c>
      <c r="D611" s="198"/>
      <c r="E611" s="254" t="s">
        <v>602</v>
      </c>
      <c r="F611" s="143">
        <f t="shared" ref="F611:M611" si="844">F612</f>
        <v>1050</v>
      </c>
      <c r="G611" s="143">
        <f t="shared" si="844"/>
        <v>0</v>
      </c>
      <c r="H611" s="180">
        <f t="shared" si="844"/>
        <v>1050</v>
      </c>
      <c r="I611" s="143"/>
      <c r="J611" s="143">
        <f t="shared" si="844"/>
        <v>0</v>
      </c>
      <c r="K611" s="180"/>
      <c r="L611" s="143"/>
      <c r="M611" s="143">
        <f t="shared" si="844"/>
        <v>0</v>
      </c>
      <c r="N611" s="180"/>
    </row>
    <row r="612" spans="1:14" ht="15.75" outlineLevel="7" x14ac:dyDescent="0.25">
      <c r="A612" s="175" t="s">
        <v>482</v>
      </c>
      <c r="B612" s="175" t="s">
        <v>484</v>
      </c>
      <c r="C612" s="175" t="s">
        <v>601</v>
      </c>
      <c r="D612" s="175" t="s">
        <v>51</v>
      </c>
      <c r="E612" s="256" t="s">
        <v>52</v>
      </c>
      <c r="F612" s="108">
        <v>1050</v>
      </c>
      <c r="G612" s="108"/>
      <c r="H612" s="3">
        <f>SUM(F612:G612)</f>
        <v>1050</v>
      </c>
      <c r="I612" s="108"/>
      <c r="J612" s="108"/>
      <c r="K612" s="3"/>
      <c r="L612" s="108"/>
      <c r="M612" s="108"/>
      <c r="N612" s="3"/>
    </row>
    <row r="613" spans="1:14" ht="31.5" outlineLevel="3" x14ac:dyDescent="0.25">
      <c r="A613" s="198" t="s">
        <v>482</v>
      </c>
      <c r="B613" s="198" t="s">
        <v>484</v>
      </c>
      <c r="C613" s="198" t="s">
        <v>255</v>
      </c>
      <c r="D613" s="198"/>
      <c r="E613" s="254" t="s">
        <v>256</v>
      </c>
      <c r="F613" s="143">
        <f t="shared" ref="F613:H613" si="845">F614+F617</f>
        <v>742707</v>
      </c>
      <c r="G613" s="143">
        <f t="shared" si="845"/>
        <v>0</v>
      </c>
      <c r="H613" s="180">
        <f t="shared" si="845"/>
        <v>742707</v>
      </c>
      <c r="I613" s="143">
        <f t="shared" ref="I613:N613" si="846">I614+I617</f>
        <v>740025.89999999991</v>
      </c>
      <c r="J613" s="143">
        <f t="shared" si="846"/>
        <v>0</v>
      </c>
      <c r="K613" s="180">
        <f t="shared" si="846"/>
        <v>740025.89999999991</v>
      </c>
      <c r="L613" s="143">
        <f t="shared" si="846"/>
        <v>735478.99999999988</v>
      </c>
      <c r="M613" s="143">
        <f t="shared" si="846"/>
        <v>0</v>
      </c>
      <c r="N613" s="180">
        <f t="shared" si="846"/>
        <v>735478.99999999988</v>
      </c>
    </row>
    <row r="614" spans="1:14" ht="31.5" outlineLevel="4" x14ac:dyDescent="0.25">
      <c r="A614" s="198" t="s">
        <v>482</v>
      </c>
      <c r="B614" s="198" t="s">
        <v>484</v>
      </c>
      <c r="C614" s="198" t="s">
        <v>257</v>
      </c>
      <c r="D614" s="198"/>
      <c r="E614" s="254" t="s">
        <v>31</v>
      </c>
      <c r="F614" s="143">
        <f>F615+F620</f>
        <v>736419.3</v>
      </c>
      <c r="G614" s="143">
        <f t="shared" ref="G614:H614" si="847">G615+G620</f>
        <v>0</v>
      </c>
      <c r="H614" s="180">
        <f t="shared" si="847"/>
        <v>736419.3</v>
      </c>
      <c r="I614" s="143">
        <f t="shared" ref="I614:L614" si="848">I615+I620</f>
        <v>733738.2</v>
      </c>
      <c r="J614" s="143">
        <f t="shared" ref="J614" si="849">J615+J620</f>
        <v>0</v>
      </c>
      <c r="K614" s="180">
        <f t="shared" ref="K614" si="850">K615+K620</f>
        <v>733738.2</v>
      </c>
      <c r="L614" s="143">
        <f t="shared" si="848"/>
        <v>729191.29999999993</v>
      </c>
      <c r="M614" s="143">
        <f t="shared" ref="M614" si="851">M615+M620</f>
        <v>0</v>
      </c>
      <c r="N614" s="180">
        <f t="shared" ref="N614" si="852">N615+N620</f>
        <v>729191.29999999993</v>
      </c>
    </row>
    <row r="615" spans="1:14" ht="15.75" outlineLevel="5" x14ac:dyDescent="0.25">
      <c r="A615" s="198" t="s">
        <v>482</v>
      </c>
      <c r="B615" s="198" t="s">
        <v>484</v>
      </c>
      <c r="C615" s="198" t="s">
        <v>258</v>
      </c>
      <c r="D615" s="198"/>
      <c r="E615" s="254" t="s">
        <v>259</v>
      </c>
      <c r="F615" s="143">
        <f t="shared" ref="F615:N615" si="853">F616</f>
        <v>147552.1</v>
      </c>
      <c r="G615" s="143">
        <f t="shared" si="853"/>
        <v>0</v>
      </c>
      <c r="H615" s="180">
        <f t="shared" si="853"/>
        <v>147552.1</v>
      </c>
      <c r="I615" s="143">
        <f t="shared" ref="I615:L615" si="854">I616</f>
        <v>147552.1</v>
      </c>
      <c r="J615" s="143">
        <f t="shared" si="853"/>
        <v>0</v>
      </c>
      <c r="K615" s="180">
        <f t="shared" si="853"/>
        <v>147552.1</v>
      </c>
      <c r="L615" s="143">
        <f t="shared" si="854"/>
        <v>147552.1</v>
      </c>
      <c r="M615" s="143">
        <f t="shared" si="853"/>
        <v>0</v>
      </c>
      <c r="N615" s="180">
        <f t="shared" si="853"/>
        <v>147552.1</v>
      </c>
    </row>
    <row r="616" spans="1:14" ht="15.75" outlineLevel="7" x14ac:dyDescent="0.25">
      <c r="A616" s="175" t="s">
        <v>482</v>
      </c>
      <c r="B616" s="175" t="s">
        <v>484</v>
      </c>
      <c r="C616" s="175" t="s">
        <v>258</v>
      </c>
      <c r="D616" s="175" t="s">
        <v>51</v>
      </c>
      <c r="E616" s="256" t="s">
        <v>52</v>
      </c>
      <c r="F616" s="108">
        <v>147552.1</v>
      </c>
      <c r="G616" s="108"/>
      <c r="H616" s="3">
        <f>SUM(F616:G616)</f>
        <v>147552.1</v>
      </c>
      <c r="I616" s="145">
        <v>147552.1</v>
      </c>
      <c r="J616" s="108"/>
      <c r="K616" s="3">
        <f>SUM(I616:J616)</f>
        <v>147552.1</v>
      </c>
      <c r="L616" s="145">
        <v>147552.1</v>
      </c>
      <c r="M616" s="108"/>
      <c r="N616" s="3">
        <f>SUM(L616:M616)</f>
        <v>147552.1</v>
      </c>
    </row>
    <row r="617" spans="1:14" ht="31.5" outlineLevel="4" x14ac:dyDescent="0.25">
      <c r="A617" s="198" t="s">
        <v>482</v>
      </c>
      <c r="B617" s="198" t="s">
        <v>484</v>
      </c>
      <c r="C617" s="198" t="s">
        <v>260</v>
      </c>
      <c r="D617" s="198"/>
      <c r="E617" s="254" t="s">
        <v>261</v>
      </c>
      <c r="F617" s="143">
        <f>F618</f>
        <v>6287.7</v>
      </c>
      <c r="G617" s="143">
        <f t="shared" ref="G617:H618" si="855">G618</f>
        <v>0</v>
      </c>
      <c r="H617" s="180">
        <f t="shared" si="855"/>
        <v>6287.7</v>
      </c>
      <c r="I617" s="143">
        <f t="shared" ref="I617:L617" si="856">I618</f>
        <v>6287.7</v>
      </c>
      <c r="J617" s="143">
        <f t="shared" ref="J617:J618" si="857">J618</f>
        <v>0</v>
      </c>
      <c r="K617" s="180">
        <f t="shared" ref="K617:K618" si="858">K618</f>
        <v>6287.7</v>
      </c>
      <c r="L617" s="143">
        <f t="shared" si="856"/>
        <v>6287.7</v>
      </c>
      <c r="M617" s="143">
        <f t="shared" ref="M617:M618" si="859">M618</f>
        <v>0</v>
      </c>
      <c r="N617" s="180">
        <f t="shared" ref="N617:N618" si="860">N618</f>
        <v>6287.7</v>
      </c>
    </row>
    <row r="618" spans="1:14" ht="31.5" outlineLevel="5" x14ac:dyDescent="0.25">
      <c r="A618" s="198" t="s">
        <v>482</v>
      </c>
      <c r="B618" s="198" t="s">
        <v>484</v>
      </c>
      <c r="C618" s="198" t="s">
        <v>262</v>
      </c>
      <c r="D618" s="198"/>
      <c r="E618" s="254" t="s">
        <v>263</v>
      </c>
      <c r="F618" s="143">
        <f>F619</f>
        <v>6287.7</v>
      </c>
      <c r="G618" s="143">
        <f t="shared" si="855"/>
        <v>0</v>
      </c>
      <c r="H618" s="180">
        <f t="shared" si="855"/>
        <v>6287.7</v>
      </c>
      <c r="I618" s="143">
        <f>I619</f>
        <v>6287.7</v>
      </c>
      <c r="J618" s="143">
        <f t="shared" si="857"/>
        <v>0</v>
      </c>
      <c r="K618" s="180">
        <f t="shared" si="858"/>
        <v>6287.7</v>
      </c>
      <c r="L618" s="143">
        <f>L619</f>
        <v>6287.7</v>
      </c>
      <c r="M618" s="143">
        <f t="shared" si="859"/>
        <v>0</v>
      </c>
      <c r="N618" s="180">
        <f t="shared" si="860"/>
        <v>6287.7</v>
      </c>
    </row>
    <row r="619" spans="1:14" ht="15.75" outlineLevel="7" x14ac:dyDescent="0.25">
      <c r="A619" s="175" t="s">
        <v>482</v>
      </c>
      <c r="B619" s="175" t="s">
        <v>484</v>
      </c>
      <c r="C619" s="175" t="s">
        <v>262</v>
      </c>
      <c r="D619" s="175" t="s">
        <v>51</v>
      </c>
      <c r="E619" s="256" t="s">
        <v>52</v>
      </c>
      <c r="F619" s="108">
        <v>6287.7</v>
      </c>
      <c r="G619" s="108"/>
      <c r="H619" s="3">
        <f>SUM(F619:G619)</f>
        <v>6287.7</v>
      </c>
      <c r="I619" s="145">
        <v>6287.7</v>
      </c>
      <c r="J619" s="108"/>
      <c r="K619" s="3">
        <f>SUM(I619:J619)</f>
        <v>6287.7</v>
      </c>
      <c r="L619" s="145">
        <v>6287.7</v>
      </c>
      <c r="M619" s="108"/>
      <c r="N619" s="3">
        <f>SUM(L619:M619)</f>
        <v>6287.7</v>
      </c>
    </row>
    <row r="620" spans="1:14" ht="15.75" outlineLevel="7" x14ac:dyDescent="0.25">
      <c r="A620" s="198" t="s">
        <v>482</v>
      </c>
      <c r="B620" s="198" t="s">
        <v>484</v>
      </c>
      <c r="C620" s="198" t="s">
        <v>603</v>
      </c>
      <c r="D620" s="198"/>
      <c r="E620" s="254" t="s">
        <v>604</v>
      </c>
      <c r="F620" s="143">
        <f>F621+F622</f>
        <v>588867.20000000007</v>
      </c>
      <c r="G620" s="143">
        <f t="shared" ref="G620:H620" si="861">G621+G622</f>
        <v>0</v>
      </c>
      <c r="H620" s="180">
        <f t="shared" si="861"/>
        <v>588867.20000000007</v>
      </c>
      <c r="I620" s="143">
        <f t="shared" ref="I620:L620" si="862">I621+I622</f>
        <v>586186.1</v>
      </c>
      <c r="J620" s="143">
        <f t="shared" ref="J620" si="863">J621+J622</f>
        <v>0</v>
      </c>
      <c r="K620" s="180">
        <f t="shared" ref="K620" si="864">K621+K622</f>
        <v>586186.1</v>
      </c>
      <c r="L620" s="143">
        <f t="shared" si="862"/>
        <v>581639.19999999995</v>
      </c>
      <c r="M620" s="143">
        <f t="shared" ref="M620" si="865">M621+M622</f>
        <v>0</v>
      </c>
      <c r="N620" s="180">
        <f t="shared" ref="N620" si="866">N621+N622</f>
        <v>581639.19999999995</v>
      </c>
    </row>
    <row r="621" spans="1:14" ht="15.75" outlineLevel="7" x14ac:dyDescent="0.25">
      <c r="A621" s="175" t="s">
        <v>482</v>
      </c>
      <c r="B621" s="175" t="s">
        <v>484</v>
      </c>
      <c r="C621" s="175" t="s">
        <v>603</v>
      </c>
      <c r="D621" s="175" t="s">
        <v>51</v>
      </c>
      <c r="E621" s="256" t="s">
        <v>52</v>
      </c>
      <c r="F621" s="108">
        <v>554725.60000000009</v>
      </c>
      <c r="G621" s="108"/>
      <c r="H621" s="3">
        <f t="shared" ref="H621:H622" si="867">SUM(F621:G621)</f>
        <v>554725.60000000009</v>
      </c>
      <c r="I621" s="108">
        <v>551385.29999999993</v>
      </c>
      <c r="J621" s="108"/>
      <c r="K621" s="3">
        <f t="shared" ref="K621:K622" si="868">SUM(I621:J621)</f>
        <v>551385.29999999993</v>
      </c>
      <c r="L621" s="108">
        <v>546838.39999999991</v>
      </c>
      <c r="M621" s="108"/>
      <c r="N621" s="3">
        <f t="shared" ref="N621:N622" si="869">SUM(L621:M621)</f>
        <v>546838.39999999991</v>
      </c>
    </row>
    <row r="622" spans="1:14" ht="15.75" outlineLevel="7" x14ac:dyDescent="0.25">
      <c r="A622" s="175" t="s">
        <v>482</v>
      </c>
      <c r="B622" s="175" t="s">
        <v>484</v>
      </c>
      <c r="C622" s="175" t="s">
        <v>603</v>
      </c>
      <c r="D622" s="175" t="s">
        <v>15</v>
      </c>
      <c r="E622" s="256" t="s">
        <v>16</v>
      </c>
      <c r="F622" s="108">
        <v>34141.599999999999</v>
      </c>
      <c r="G622" s="108"/>
      <c r="H622" s="3">
        <f t="shared" si="867"/>
        <v>34141.599999999999</v>
      </c>
      <c r="I622" s="108">
        <v>34800.800000000003</v>
      </c>
      <c r="J622" s="108"/>
      <c r="K622" s="3">
        <f t="shared" si="868"/>
        <v>34800.800000000003</v>
      </c>
      <c r="L622" s="108">
        <v>34800.800000000003</v>
      </c>
      <c r="M622" s="108"/>
      <c r="N622" s="3">
        <f t="shared" si="869"/>
        <v>34800.800000000003</v>
      </c>
    </row>
    <row r="623" spans="1:14" ht="31.5" outlineLevel="7" x14ac:dyDescent="0.25">
      <c r="A623" s="198" t="s">
        <v>482</v>
      </c>
      <c r="B623" s="198" t="s">
        <v>484</v>
      </c>
      <c r="C623" s="178" t="s">
        <v>36</v>
      </c>
      <c r="D623" s="178" t="s">
        <v>386</v>
      </c>
      <c r="E623" s="4" t="s">
        <v>513</v>
      </c>
      <c r="F623" s="143">
        <f>F624</f>
        <v>1515</v>
      </c>
      <c r="G623" s="143">
        <f t="shared" ref="G623:H623" si="870">G624</f>
        <v>0</v>
      </c>
      <c r="H623" s="180">
        <f t="shared" si="870"/>
        <v>1515</v>
      </c>
      <c r="I623" s="143">
        <f t="shared" ref="I623:L623" si="871">I624</f>
        <v>1000</v>
      </c>
      <c r="J623" s="143">
        <f t="shared" ref="J623" si="872">J624</f>
        <v>0</v>
      </c>
      <c r="K623" s="180">
        <f t="shared" ref="K623" si="873">K624</f>
        <v>1000</v>
      </c>
      <c r="L623" s="143">
        <f t="shared" si="871"/>
        <v>1000</v>
      </c>
      <c r="M623" s="143">
        <f t="shared" ref="M623" si="874">M624</f>
        <v>0</v>
      </c>
      <c r="N623" s="180">
        <f t="shared" ref="N623" si="875">N624</f>
        <v>1000</v>
      </c>
    </row>
    <row r="624" spans="1:14" ht="15.75" outlineLevel="7" x14ac:dyDescent="0.25">
      <c r="A624" s="198" t="s">
        <v>482</v>
      </c>
      <c r="B624" s="198" t="s">
        <v>484</v>
      </c>
      <c r="C624" s="178" t="s">
        <v>75</v>
      </c>
      <c r="D624" s="178" t="s">
        <v>386</v>
      </c>
      <c r="E624" s="4" t="s">
        <v>76</v>
      </c>
      <c r="F624" s="143">
        <f t="shared" ref="F624:N625" si="876">F625</f>
        <v>1515</v>
      </c>
      <c r="G624" s="143">
        <f t="shared" si="876"/>
        <v>0</v>
      </c>
      <c r="H624" s="180">
        <f t="shared" si="876"/>
        <v>1515</v>
      </c>
      <c r="I624" s="143">
        <f t="shared" ref="I624:L625" si="877">I625</f>
        <v>1000</v>
      </c>
      <c r="J624" s="143">
        <f t="shared" si="876"/>
        <v>0</v>
      </c>
      <c r="K624" s="180">
        <f t="shared" si="876"/>
        <v>1000</v>
      </c>
      <c r="L624" s="143">
        <f t="shared" si="877"/>
        <v>1000</v>
      </c>
      <c r="M624" s="143">
        <f t="shared" si="876"/>
        <v>0</v>
      </c>
      <c r="N624" s="180">
        <f t="shared" si="876"/>
        <v>1000</v>
      </c>
    </row>
    <row r="625" spans="1:14" s="140" customFormat="1" ht="15.75" outlineLevel="7" x14ac:dyDescent="0.25">
      <c r="A625" s="198" t="s">
        <v>482</v>
      </c>
      <c r="B625" s="198" t="s">
        <v>484</v>
      </c>
      <c r="C625" s="178" t="s">
        <v>86</v>
      </c>
      <c r="D625" s="178"/>
      <c r="E625" s="4" t="s">
        <v>87</v>
      </c>
      <c r="F625" s="143">
        <f>F626</f>
        <v>1515</v>
      </c>
      <c r="G625" s="143">
        <f t="shared" si="876"/>
        <v>0</v>
      </c>
      <c r="H625" s="180">
        <f t="shared" si="876"/>
        <v>1515</v>
      </c>
      <c r="I625" s="143">
        <f t="shared" si="877"/>
        <v>1000</v>
      </c>
      <c r="J625" s="143">
        <f t="shared" si="876"/>
        <v>0</v>
      </c>
      <c r="K625" s="180">
        <f t="shared" si="876"/>
        <v>1000</v>
      </c>
      <c r="L625" s="143">
        <f t="shared" si="877"/>
        <v>1000</v>
      </c>
      <c r="M625" s="143">
        <f t="shared" si="876"/>
        <v>0</v>
      </c>
      <c r="N625" s="180">
        <f t="shared" si="876"/>
        <v>1000</v>
      </c>
    </row>
    <row r="626" spans="1:14" s="140" customFormat="1" ht="15.75" outlineLevel="7" x14ac:dyDescent="0.25">
      <c r="A626" s="198" t="s">
        <v>482</v>
      </c>
      <c r="B626" s="198" t="s">
        <v>484</v>
      </c>
      <c r="C626" s="197" t="s">
        <v>515</v>
      </c>
      <c r="D626" s="178"/>
      <c r="E626" s="259" t="s">
        <v>514</v>
      </c>
      <c r="F626" s="143">
        <f t="shared" ref="F626:N626" si="878">F627</f>
        <v>1515</v>
      </c>
      <c r="G626" s="143">
        <f t="shared" si="878"/>
        <v>0</v>
      </c>
      <c r="H626" s="180">
        <f t="shared" si="878"/>
        <v>1515</v>
      </c>
      <c r="I626" s="143">
        <f t="shared" ref="I626:L626" si="879">I627</f>
        <v>1000</v>
      </c>
      <c r="J626" s="143">
        <f t="shared" si="878"/>
        <v>0</v>
      </c>
      <c r="K626" s="180">
        <f t="shared" si="878"/>
        <v>1000</v>
      </c>
      <c r="L626" s="143">
        <f t="shared" si="879"/>
        <v>1000</v>
      </c>
      <c r="M626" s="143">
        <f t="shared" si="878"/>
        <v>0</v>
      </c>
      <c r="N626" s="180">
        <f t="shared" si="878"/>
        <v>1000</v>
      </c>
    </row>
    <row r="627" spans="1:14" ht="15.75" outlineLevel="7" x14ac:dyDescent="0.25">
      <c r="A627" s="175" t="s">
        <v>482</v>
      </c>
      <c r="B627" s="175" t="s">
        <v>484</v>
      </c>
      <c r="C627" s="280" t="s">
        <v>515</v>
      </c>
      <c r="D627" s="175" t="s">
        <v>51</v>
      </c>
      <c r="E627" s="256" t="s">
        <v>52</v>
      </c>
      <c r="F627" s="108">
        <v>1515</v>
      </c>
      <c r="G627" s="108"/>
      <c r="H627" s="3">
        <f>SUM(F627:G627)</f>
        <v>1515</v>
      </c>
      <c r="I627" s="108">
        <v>1000</v>
      </c>
      <c r="J627" s="108"/>
      <c r="K627" s="3">
        <f>SUM(I627:J627)</f>
        <v>1000</v>
      </c>
      <c r="L627" s="108">
        <v>1000</v>
      </c>
      <c r="M627" s="108"/>
      <c r="N627" s="3">
        <f>SUM(L627:M627)</f>
        <v>1000</v>
      </c>
    </row>
    <row r="628" spans="1:14" ht="15.75" outlineLevel="1" x14ac:dyDescent="0.25">
      <c r="A628" s="198" t="s">
        <v>482</v>
      </c>
      <c r="B628" s="198" t="s">
        <v>455</v>
      </c>
      <c r="C628" s="198"/>
      <c r="D628" s="198"/>
      <c r="E628" s="254" t="s">
        <v>486</v>
      </c>
      <c r="F628" s="143">
        <f t="shared" ref="F628:N628" si="880">F629+F658</f>
        <v>1139239.8</v>
      </c>
      <c r="G628" s="143">
        <f t="shared" si="880"/>
        <v>-3707.18</v>
      </c>
      <c r="H628" s="180">
        <f t="shared" si="880"/>
        <v>1135532.6199999999</v>
      </c>
      <c r="I628" s="143">
        <f t="shared" si="880"/>
        <v>1097963.7000000002</v>
      </c>
      <c r="J628" s="143">
        <f t="shared" si="880"/>
        <v>0</v>
      </c>
      <c r="K628" s="180">
        <f t="shared" si="880"/>
        <v>1097963.7000000002</v>
      </c>
      <c r="L628" s="143">
        <f t="shared" si="880"/>
        <v>1089503.7</v>
      </c>
      <c r="M628" s="143">
        <f t="shared" si="880"/>
        <v>0</v>
      </c>
      <c r="N628" s="180">
        <f t="shared" si="880"/>
        <v>1089503.7</v>
      </c>
    </row>
    <row r="629" spans="1:14" ht="15.75" outlineLevel="2" x14ac:dyDescent="0.25">
      <c r="A629" s="198" t="s">
        <v>482</v>
      </c>
      <c r="B629" s="198" t="s">
        <v>455</v>
      </c>
      <c r="C629" s="198" t="s">
        <v>189</v>
      </c>
      <c r="D629" s="198"/>
      <c r="E629" s="254" t="s">
        <v>190</v>
      </c>
      <c r="F629" s="143">
        <f t="shared" ref="F629:N629" si="881">F630+F638</f>
        <v>1137869.8</v>
      </c>
      <c r="G629" s="143">
        <f t="shared" si="881"/>
        <v>-3707.18</v>
      </c>
      <c r="H629" s="180">
        <f t="shared" si="881"/>
        <v>1134162.6199999999</v>
      </c>
      <c r="I629" s="143">
        <f t="shared" si="881"/>
        <v>1096593.7000000002</v>
      </c>
      <c r="J629" s="143">
        <f t="shared" si="881"/>
        <v>0</v>
      </c>
      <c r="K629" s="180">
        <f t="shared" si="881"/>
        <v>1096593.7000000002</v>
      </c>
      <c r="L629" s="143">
        <f t="shared" si="881"/>
        <v>1088133.7</v>
      </c>
      <c r="M629" s="143">
        <f t="shared" si="881"/>
        <v>0</v>
      </c>
      <c r="N629" s="180">
        <f t="shared" si="881"/>
        <v>1088133.7</v>
      </c>
    </row>
    <row r="630" spans="1:14" ht="31.5" outlineLevel="2" x14ac:dyDescent="0.25">
      <c r="A630" s="198" t="s">
        <v>482</v>
      </c>
      <c r="B630" s="198" t="s">
        <v>455</v>
      </c>
      <c r="C630" s="198" t="s">
        <v>191</v>
      </c>
      <c r="D630" s="198"/>
      <c r="E630" s="254" t="s">
        <v>192</v>
      </c>
      <c r="F630" s="143">
        <f>F631</f>
        <v>54572.1</v>
      </c>
      <c r="G630" s="143">
        <f t="shared" ref="G630:H630" si="882">G631</f>
        <v>-3707.18</v>
      </c>
      <c r="H630" s="180">
        <f t="shared" si="882"/>
        <v>50864.92</v>
      </c>
      <c r="I630" s="143">
        <f t="shared" ref="I630:L630" si="883">I631</f>
        <v>3200</v>
      </c>
      <c r="J630" s="143">
        <f t="shared" ref="J630" si="884">J631</f>
        <v>0</v>
      </c>
      <c r="K630" s="180">
        <f t="shared" ref="K630" si="885">K631</f>
        <v>3200</v>
      </c>
      <c r="L630" s="143">
        <f t="shared" si="883"/>
        <v>5200</v>
      </c>
      <c r="M630" s="143">
        <f t="shared" ref="M630" si="886">M631</f>
        <v>0</v>
      </c>
      <c r="N630" s="180">
        <f t="shared" ref="N630" si="887">N631</f>
        <v>5200</v>
      </c>
    </row>
    <row r="631" spans="1:14" ht="31.5" outlineLevel="2" x14ac:dyDescent="0.25">
      <c r="A631" s="198" t="s">
        <v>482</v>
      </c>
      <c r="B631" s="198" t="s">
        <v>455</v>
      </c>
      <c r="C631" s="198" t="s">
        <v>193</v>
      </c>
      <c r="D631" s="198"/>
      <c r="E631" s="254" t="s">
        <v>194</v>
      </c>
      <c r="F631" s="143">
        <f>F632+F636+F634</f>
        <v>54572.1</v>
      </c>
      <c r="G631" s="143">
        <f t="shared" ref="G631:H631" si="888">G632+G636+G634</f>
        <v>-3707.18</v>
      </c>
      <c r="H631" s="180">
        <f t="shared" si="888"/>
        <v>50864.92</v>
      </c>
      <c r="I631" s="143">
        <f t="shared" ref="I631:L631" si="889">I632+I636+I634</f>
        <v>3200</v>
      </c>
      <c r="J631" s="143">
        <f t="shared" ref="J631" si="890">J632+J636+J634</f>
        <v>0</v>
      </c>
      <c r="K631" s="180">
        <f t="shared" ref="K631" si="891">K632+K636+K634</f>
        <v>3200</v>
      </c>
      <c r="L631" s="143">
        <f t="shared" si="889"/>
        <v>5200</v>
      </c>
      <c r="M631" s="143">
        <f t="shared" ref="M631" si="892">M632+M636+M634</f>
        <v>0</v>
      </c>
      <c r="N631" s="180">
        <f t="shared" ref="N631" si="893">N632+N636+N634</f>
        <v>5200</v>
      </c>
    </row>
    <row r="632" spans="1:14" ht="15.75" outlineLevel="2" x14ac:dyDescent="0.25">
      <c r="A632" s="178" t="s">
        <v>482</v>
      </c>
      <c r="B632" s="197" t="s">
        <v>455</v>
      </c>
      <c r="C632" s="178" t="s">
        <v>550</v>
      </c>
      <c r="D632" s="178"/>
      <c r="E632" s="4" t="s">
        <v>551</v>
      </c>
      <c r="F632" s="143">
        <f t="shared" ref="F632:N634" si="894">F633</f>
        <v>200</v>
      </c>
      <c r="G632" s="143">
        <f t="shared" si="894"/>
        <v>0</v>
      </c>
      <c r="H632" s="180">
        <f t="shared" si="894"/>
        <v>200</v>
      </c>
      <c r="I632" s="143">
        <f t="shared" ref="I632:L634" si="895">I633</f>
        <v>200</v>
      </c>
      <c r="J632" s="143">
        <f t="shared" si="894"/>
        <v>0</v>
      </c>
      <c r="K632" s="180">
        <f t="shared" si="894"/>
        <v>200</v>
      </c>
      <c r="L632" s="143">
        <f t="shared" si="895"/>
        <v>200</v>
      </c>
      <c r="M632" s="143">
        <f t="shared" si="894"/>
        <v>0</v>
      </c>
      <c r="N632" s="180">
        <f t="shared" si="894"/>
        <v>200</v>
      </c>
    </row>
    <row r="633" spans="1:14" ht="15.75" outlineLevel="2" x14ac:dyDescent="0.25">
      <c r="A633" s="179" t="s">
        <v>482</v>
      </c>
      <c r="B633" s="280" t="s">
        <v>455</v>
      </c>
      <c r="C633" s="179" t="s">
        <v>550</v>
      </c>
      <c r="D633" s="179" t="s">
        <v>51</v>
      </c>
      <c r="E633" s="5" t="s">
        <v>52</v>
      </c>
      <c r="F633" s="108">
        <v>200</v>
      </c>
      <c r="G633" s="108"/>
      <c r="H633" s="3">
        <f>SUM(F633:G633)</f>
        <v>200</v>
      </c>
      <c r="I633" s="108">
        <v>200</v>
      </c>
      <c r="J633" s="108"/>
      <c r="K633" s="3">
        <f>SUM(I633:J633)</f>
        <v>200</v>
      </c>
      <c r="L633" s="108">
        <v>200</v>
      </c>
      <c r="M633" s="108"/>
      <c r="N633" s="3">
        <f>SUM(L633:M633)</f>
        <v>200</v>
      </c>
    </row>
    <row r="634" spans="1:14" ht="31.5" outlineLevel="2" x14ac:dyDescent="0.25">
      <c r="A634" s="178" t="s">
        <v>482</v>
      </c>
      <c r="B634" s="197" t="s">
        <v>455</v>
      </c>
      <c r="C634" s="178" t="s">
        <v>506</v>
      </c>
      <c r="D634" s="178" t="s">
        <v>386</v>
      </c>
      <c r="E634" s="4" t="s">
        <v>647</v>
      </c>
      <c r="F634" s="143">
        <f t="shared" si="894"/>
        <v>18000</v>
      </c>
      <c r="G634" s="143">
        <f t="shared" si="894"/>
        <v>-3707.18</v>
      </c>
      <c r="H634" s="180">
        <f t="shared" si="894"/>
        <v>14292.82</v>
      </c>
      <c r="I634" s="143">
        <f t="shared" si="895"/>
        <v>3000</v>
      </c>
      <c r="J634" s="143">
        <f t="shared" si="894"/>
        <v>0</v>
      </c>
      <c r="K634" s="180">
        <f t="shared" si="894"/>
        <v>3000</v>
      </c>
      <c r="L634" s="143">
        <f t="shared" si="895"/>
        <v>5000</v>
      </c>
      <c r="M634" s="143">
        <f t="shared" si="894"/>
        <v>0</v>
      </c>
      <c r="N634" s="180">
        <f t="shared" si="894"/>
        <v>5000</v>
      </c>
    </row>
    <row r="635" spans="1:14" ht="15.75" outlineLevel="2" x14ac:dyDescent="0.25">
      <c r="A635" s="179" t="s">
        <v>482</v>
      </c>
      <c r="B635" s="280" t="s">
        <v>455</v>
      </c>
      <c r="C635" s="179" t="s">
        <v>506</v>
      </c>
      <c r="D635" s="179" t="s">
        <v>51</v>
      </c>
      <c r="E635" s="5" t="s">
        <v>364</v>
      </c>
      <c r="F635" s="108">
        <v>18000</v>
      </c>
      <c r="G635" s="172">
        <v>-3707.18</v>
      </c>
      <c r="H635" s="3">
        <f>SUM(F635:G635)</f>
        <v>14292.82</v>
      </c>
      <c r="I635" s="145">
        <v>3000</v>
      </c>
      <c r="J635" s="108"/>
      <c r="K635" s="3">
        <f>SUM(I635:J635)</f>
        <v>3000</v>
      </c>
      <c r="L635" s="145">
        <v>5000</v>
      </c>
      <c r="M635" s="108"/>
      <c r="N635" s="3">
        <f>SUM(L635:M635)</f>
        <v>5000</v>
      </c>
    </row>
    <row r="636" spans="1:14" ht="18" customHeight="1" outlineLevel="2" x14ac:dyDescent="0.25">
      <c r="A636" s="178" t="s">
        <v>482</v>
      </c>
      <c r="B636" s="197" t="s">
        <v>455</v>
      </c>
      <c r="C636" s="198" t="s">
        <v>531</v>
      </c>
      <c r="D636" s="198"/>
      <c r="E636" s="254" t="s">
        <v>535</v>
      </c>
      <c r="F636" s="143">
        <f t="shared" ref="F636:M636" si="896">F637</f>
        <v>36372.1</v>
      </c>
      <c r="G636" s="143">
        <f t="shared" si="896"/>
        <v>0</v>
      </c>
      <c r="H636" s="180">
        <f t="shared" si="896"/>
        <v>36372.1</v>
      </c>
      <c r="I636" s="143"/>
      <c r="J636" s="143">
        <f t="shared" si="896"/>
        <v>0</v>
      </c>
      <c r="K636" s="180"/>
      <c r="L636" s="143"/>
      <c r="M636" s="143">
        <f t="shared" si="896"/>
        <v>0</v>
      </c>
      <c r="N636" s="180"/>
    </row>
    <row r="637" spans="1:14" ht="15.75" outlineLevel="2" x14ac:dyDescent="0.25">
      <c r="A637" s="179" t="s">
        <v>482</v>
      </c>
      <c r="B637" s="280" t="s">
        <v>455</v>
      </c>
      <c r="C637" s="175" t="s">
        <v>531</v>
      </c>
      <c r="D637" s="175" t="s">
        <v>51</v>
      </c>
      <c r="E637" s="256" t="s">
        <v>52</v>
      </c>
      <c r="F637" s="108">
        <v>36372.1</v>
      </c>
      <c r="G637" s="108"/>
      <c r="H637" s="3">
        <f>SUM(F637:G637)</f>
        <v>36372.1</v>
      </c>
      <c r="I637" s="145"/>
      <c r="J637" s="108"/>
      <c r="K637" s="3"/>
      <c r="L637" s="145"/>
      <c r="M637" s="108"/>
      <c r="N637" s="3"/>
    </row>
    <row r="638" spans="1:14" ht="31.5" outlineLevel="3" x14ac:dyDescent="0.25">
      <c r="A638" s="198" t="s">
        <v>482</v>
      </c>
      <c r="B638" s="198" t="s">
        <v>455</v>
      </c>
      <c r="C638" s="198" t="s">
        <v>255</v>
      </c>
      <c r="D638" s="198"/>
      <c r="E638" s="254" t="s">
        <v>256</v>
      </c>
      <c r="F638" s="143">
        <f>F639+F642+F655</f>
        <v>1083297.7</v>
      </c>
      <c r="G638" s="143">
        <f t="shared" ref="G638:H638" si="897">G639+G642+G655</f>
        <v>0</v>
      </c>
      <c r="H638" s="180">
        <f t="shared" si="897"/>
        <v>1083297.7</v>
      </c>
      <c r="I638" s="143">
        <f t="shared" ref="I638:L638" si="898">I639+I642+I655</f>
        <v>1093393.7000000002</v>
      </c>
      <c r="J638" s="143">
        <f t="shared" ref="J638" si="899">J639+J642+J655</f>
        <v>0</v>
      </c>
      <c r="K638" s="180">
        <f t="shared" ref="K638" si="900">K639+K642+K655</f>
        <v>1093393.7000000002</v>
      </c>
      <c r="L638" s="143">
        <f t="shared" si="898"/>
        <v>1082933.7</v>
      </c>
      <c r="M638" s="143">
        <f t="shared" ref="M638" si="901">M639+M642+M655</f>
        <v>0</v>
      </c>
      <c r="N638" s="180">
        <f t="shared" ref="N638" si="902">N639+N642+N655</f>
        <v>1082933.7</v>
      </c>
    </row>
    <row r="639" spans="1:14" ht="31.5" outlineLevel="4" x14ac:dyDescent="0.25">
      <c r="A639" s="198" t="s">
        <v>482</v>
      </c>
      <c r="B639" s="198" t="s">
        <v>455</v>
      </c>
      <c r="C639" s="198" t="s">
        <v>257</v>
      </c>
      <c r="D639" s="198"/>
      <c r="E639" s="254" t="s">
        <v>31</v>
      </c>
      <c r="F639" s="143">
        <f>F640</f>
        <v>125613.5</v>
      </c>
      <c r="G639" s="143">
        <f t="shared" ref="G639:H639" si="903">G640</f>
        <v>0</v>
      </c>
      <c r="H639" s="180">
        <f t="shared" si="903"/>
        <v>125613.5</v>
      </c>
      <c r="I639" s="143">
        <f t="shared" ref="I639:L640" si="904">I640</f>
        <v>126866.6</v>
      </c>
      <c r="J639" s="143">
        <f t="shared" ref="J639" si="905">J640</f>
        <v>0</v>
      </c>
      <c r="K639" s="180">
        <f t="shared" ref="K639" si="906">K640</f>
        <v>126866.6</v>
      </c>
      <c r="L639" s="143">
        <f t="shared" si="904"/>
        <v>126873</v>
      </c>
      <c r="M639" s="143">
        <f t="shared" ref="M639" si="907">M640</f>
        <v>0</v>
      </c>
      <c r="N639" s="180">
        <f t="shared" ref="N639" si="908">N640</f>
        <v>126873</v>
      </c>
    </row>
    <row r="640" spans="1:14" ht="15.75" outlineLevel="5" x14ac:dyDescent="0.25">
      <c r="A640" s="198" t="s">
        <v>482</v>
      </c>
      <c r="B640" s="198" t="s">
        <v>455</v>
      </c>
      <c r="C640" s="198" t="s">
        <v>266</v>
      </c>
      <c r="D640" s="198"/>
      <c r="E640" s="254" t="s">
        <v>267</v>
      </c>
      <c r="F640" s="143">
        <f t="shared" ref="F640:N640" si="909">F641</f>
        <v>125613.5</v>
      </c>
      <c r="G640" s="143">
        <f t="shared" si="909"/>
        <v>0</v>
      </c>
      <c r="H640" s="180">
        <f t="shared" si="909"/>
        <v>125613.5</v>
      </c>
      <c r="I640" s="143">
        <f t="shared" si="904"/>
        <v>126866.6</v>
      </c>
      <c r="J640" s="143">
        <f t="shared" si="909"/>
        <v>0</v>
      </c>
      <c r="K640" s="180">
        <f t="shared" si="909"/>
        <v>126866.6</v>
      </c>
      <c r="L640" s="143">
        <f t="shared" si="904"/>
        <v>126873</v>
      </c>
      <c r="M640" s="143">
        <f t="shared" si="909"/>
        <v>0</v>
      </c>
      <c r="N640" s="180">
        <f t="shared" si="909"/>
        <v>126873</v>
      </c>
    </row>
    <row r="641" spans="1:14" ht="15.75" outlineLevel="7" x14ac:dyDescent="0.25">
      <c r="A641" s="175" t="s">
        <v>482</v>
      </c>
      <c r="B641" s="175" t="s">
        <v>455</v>
      </c>
      <c r="C641" s="175" t="s">
        <v>266</v>
      </c>
      <c r="D641" s="175" t="s">
        <v>51</v>
      </c>
      <c r="E641" s="256" t="s">
        <v>52</v>
      </c>
      <c r="F641" s="108">
        <v>125613.5</v>
      </c>
      <c r="G641" s="108"/>
      <c r="H641" s="3">
        <f>SUM(F641:G641)</f>
        <v>125613.5</v>
      </c>
      <c r="I641" s="145">
        <v>126866.6</v>
      </c>
      <c r="J641" s="108"/>
      <c r="K641" s="3">
        <f>SUM(I641:J641)</f>
        <v>126866.6</v>
      </c>
      <c r="L641" s="145">
        <v>126873</v>
      </c>
      <c r="M641" s="108"/>
      <c r="N641" s="3">
        <f>SUM(L641:M641)</f>
        <v>126873</v>
      </c>
    </row>
    <row r="642" spans="1:14" ht="31.5" outlineLevel="4" x14ac:dyDescent="0.25">
      <c r="A642" s="198" t="s">
        <v>482</v>
      </c>
      <c r="B642" s="198" t="s">
        <v>455</v>
      </c>
      <c r="C642" s="198" t="s">
        <v>260</v>
      </c>
      <c r="D642" s="198"/>
      <c r="E642" s="254" t="s">
        <v>261</v>
      </c>
      <c r="F642" s="143">
        <f>F643+F651+F645+F647+F649+F653</f>
        <v>956065.89999999991</v>
      </c>
      <c r="G642" s="143">
        <f t="shared" ref="G642:H642" si="910">G643+G651+G645+G647+G649+G653</f>
        <v>0</v>
      </c>
      <c r="H642" s="180">
        <f t="shared" si="910"/>
        <v>956065.89999999991</v>
      </c>
      <c r="I642" s="143">
        <f t="shared" ref="I642:L642" si="911">I643+I651+I645+I647+I649+I653</f>
        <v>964570.5</v>
      </c>
      <c r="J642" s="143">
        <f t="shared" ref="J642" si="912">J643+J651+J645+J647+J649+J653</f>
        <v>0</v>
      </c>
      <c r="K642" s="180">
        <f t="shared" ref="K642" si="913">K643+K651+K645+K647+K649+K653</f>
        <v>964570.5</v>
      </c>
      <c r="L642" s="143">
        <f t="shared" si="911"/>
        <v>954104.09999999986</v>
      </c>
      <c r="M642" s="143">
        <f t="shared" ref="M642" si="914">M643+M651+M645+M647+M649+M653</f>
        <v>0</v>
      </c>
      <c r="N642" s="180">
        <f t="shared" ref="N642" si="915">N643+N651+N645+N647+N649+N653</f>
        <v>954104.09999999986</v>
      </c>
    </row>
    <row r="643" spans="1:14" ht="31.5" outlineLevel="5" x14ac:dyDescent="0.25">
      <c r="A643" s="198" t="s">
        <v>482</v>
      </c>
      <c r="B643" s="198" t="s">
        <v>455</v>
      </c>
      <c r="C643" s="198" t="s">
        <v>262</v>
      </c>
      <c r="D643" s="198"/>
      <c r="E643" s="254" t="s">
        <v>263</v>
      </c>
      <c r="F643" s="143">
        <f>F644</f>
        <v>14809.7</v>
      </c>
      <c r="G643" s="143">
        <f t="shared" ref="G643:H643" si="916">G644</f>
        <v>0</v>
      </c>
      <c r="H643" s="180">
        <f t="shared" si="916"/>
        <v>14809.7</v>
      </c>
      <c r="I643" s="143">
        <f>I644</f>
        <v>14809.7</v>
      </c>
      <c r="J643" s="143">
        <f t="shared" ref="J643" si="917">J644</f>
        <v>0</v>
      </c>
      <c r="K643" s="180">
        <f t="shared" ref="K643" si="918">K644</f>
        <v>14809.7</v>
      </c>
      <c r="L643" s="143">
        <f>L644</f>
        <v>14809.7</v>
      </c>
      <c r="M643" s="143">
        <f t="shared" ref="M643" si="919">M644</f>
        <v>0</v>
      </c>
      <c r="N643" s="180">
        <f t="shared" ref="N643" si="920">N644</f>
        <v>14809.7</v>
      </c>
    </row>
    <row r="644" spans="1:14" ht="15.75" outlineLevel="7" x14ac:dyDescent="0.25">
      <c r="A644" s="175" t="s">
        <v>482</v>
      </c>
      <c r="B644" s="175" t="s">
        <v>455</v>
      </c>
      <c r="C644" s="175" t="s">
        <v>262</v>
      </c>
      <c r="D644" s="175" t="s">
        <v>51</v>
      </c>
      <c r="E644" s="256" t="s">
        <v>52</v>
      </c>
      <c r="F644" s="108">
        <v>14809.7</v>
      </c>
      <c r="G644" s="108"/>
      <c r="H644" s="3">
        <f>SUM(F644:G644)</f>
        <v>14809.7</v>
      </c>
      <c r="I644" s="145">
        <v>14809.7</v>
      </c>
      <c r="J644" s="108"/>
      <c r="K644" s="3">
        <f>SUM(I644:J644)</f>
        <v>14809.7</v>
      </c>
      <c r="L644" s="145">
        <v>14809.7</v>
      </c>
      <c r="M644" s="108"/>
      <c r="N644" s="3">
        <f>SUM(L644:M644)</f>
        <v>14809.7</v>
      </c>
    </row>
    <row r="645" spans="1:14" ht="15.75" outlineLevel="7" x14ac:dyDescent="0.25">
      <c r="A645" s="198" t="s">
        <v>482</v>
      </c>
      <c r="B645" s="198" t="s">
        <v>455</v>
      </c>
      <c r="C645" s="198" t="s">
        <v>603</v>
      </c>
      <c r="D645" s="198"/>
      <c r="E645" s="254" t="s">
        <v>604</v>
      </c>
      <c r="F645" s="143">
        <f t="shared" ref="F645:N645" si="921">F646</f>
        <v>784700.5</v>
      </c>
      <c r="G645" s="143">
        <f t="shared" si="921"/>
        <v>0</v>
      </c>
      <c r="H645" s="180">
        <f t="shared" si="921"/>
        <v>784700.5</v>
      </c>
      <c r="I645" s="143">
        <f t="shared" si="921"/>
        <v>793128.5</v>
      </c>
      <c r="J645" s="143">
        <f t="shared" si="921"/>
        <v>0</v>
      </c>
      <c r="K645" s="180">
        <f t="shared" si="921"/>
        <v>793128.5</v>
      </c>
      <c r="L645" s="143">
        <f t="shared" si="921"/>
        <v>785069.1</v>
      </c>
      <c r="M645" s="143">
        <f t="shared" si="921"/>
        <v>0</v>
      </c>
      <c r="N645" s="180">
        <f t="shared" si="921"/>
        <v>785069.1</v>
      </c>
    </row>
    <row r="646" spans="1:14" ht="15.75" outlineLevel="7" x14ac:dyDescent="0.25">
      <c r="A646" s="175" t="s">
        <v>482</v>
      </c>
      <c r="B646" s="175" t="s">
        <v>455</v>
      </c>
      <c r="C646" s="175" t="s">
        <v>603</v>
      </c>
      <c r="D646" s="175" t="s">
        <v>51</v>
      </c>
      <c r="E646" s="256" t="s">
        <v>52</v>
      </c>
      <c r="F646" s="108">
        <v>784700.5</v>
      </c>
      <c r="G646" s="108"/>
      <c r="H646" s="3">
        <f>SUM(F646:G646)</f>
        <v>784700.5</v>
      </c>
      <c r="I646" s="108">
        <v>793128.5</v>
      </c>
      <c r="J646" s="108"/>
      <c r="K646" s="3">
        <f>SUM(I646:J646)</f>
        <v>793128.5</v>
      </c>
      <c r="L646" s="108">
        <v>785069.1</v>
      </c>
      <c r="M646" s="108"/>
      <c r="N646" s="3">
        <f>SUM(L646:M646)</f>
        <v>785069.1</v>
      </c>
    </row>
    <row r="647" spans="1:14" ht="31.5" outlineLevel="7" x14ac:dyDescent="0.25">
      <c r="A647" s="198" t="s">
        <v>482</v>
      </c>
      <c r="B647" s="198" t="s">
        <v>455</v>
      </c>
      <c r="C647" s="198" t="s">
        <v>605</v>
      </c>
      <c r="D647" s="198"/>
      <c r="E647" s="254" t="s">
        <v>606</v>
      </c>
      <c r="F647" s="143">
        <f t="shared" ref="F647:N647" si="922">F648</f>
        <v>51746.7</v>
      </c>
      <c r="G647" s="143">
        <f t="shared" si="922"/>
        <v>0</v>
      </c>
      <c r="H647" s="180">
        <f t="shared" si="922"/>
        <v>51746.7</v>
      </c>
      <c r="I647" s="143">
        <f t="shared" si="922"/>
        <v>51746.7</v>
      </c>
      <c r="J647" s="143">
        <f t="shared" si="922"/>
        <v>0</v>
      </c>
      <c r="K647" s="180">
        <f t="shared" si="922"/>
        <v>51746.7</v>
      </c>
      <c r="L647" s="143">
        <f t="shared" si="922"/>
        <v>51746.7</v>
      </c>
      <c r="M647" s="143">
        <f t="shared" si="922"/>
        <v>0</v>
      </c>
      <c r="N647" s="180">
        <f t="shared" si="922"/>
        <v>51746.7</v>
      </c>
    </row>
    <row r="648" spans="1:14" ht="15.75" outlineLevel="7" x14ac:dyDescent="0.25">
      <c r="A648" s="175" t="s">
        <v>482</v>
      </c>
      <c r="B648" s="175" t="s">
        <v>455</v>
      </c>
      <c r="C648" s="175" t="s">
        <v>605</v>
      </c>
      <c r="D648" s="175" t="s">
        <v>51</v>
      </c>
      <c r="E648" s="256" t="s">
        <v>52</v>
      </c>
      <c r="F648" s="108">
        <v>51746.7</v>
      </c>
      <c r="G648" s="108"/>
      <c r="H648" s="3">
        <f>SUM(F648:G648)</f>
        <v>51746.7</v>
      </c>
      <c r="I648" s="108">
        <v>51746.7</v>
      </c>
      <c r="J648" s="108"/>
      <c r="K648" s="3">
        <f>SUM(I648:J648)</f>
        <v>51746.7</v>
      </c>
      <c r="L648" s="108">
        <v>51746.7</v>
      </c>
      <c r="M648" s="108"/>
      <c r="N648" s="3">
        <f>SUM(L648:M648)</f>
        <v>51746.7</v>
      </c>
    </row>
    <row r="649" spans="1:14" ht="31.5" outlineLevel="7" x14ac:dyDescent="0.25">
      <c r="A649" s="198" t="s">
        <v>482</v>
      </c>
      <c r="B649" s="198" t="s">
        <v>455</v>
      </c>
      <c r="C649" s="198" t="s">
        <v>607</v>
      </c>
      <c r="D649" s="198"/>
      <c r="E649" s="254" t="s">
        <v>608</v>
      </c>
      <c r="F649" s="143">
        <f t="shared" ref="F649:N649" si="923">F650</f>
        <v>97015.8</v>
      </c>
      <c r="G649" s="143">
        <f t="shared" si="923"/>
        <v>0</v>
      </c>
      <c r="H649" s="180">
        <f t="shared" si="923"/>
        <v>97015.8</v>
      </c>
      <c r="I649" s="143">
        <f t="shared" si="923"/>
        <v>97369.1</v>
      </c>
      <c r="J649" s="143">
        <f t="shared" si="923"/>
        <v>0</v>
      </c>
      <c r="K649" s="180">
        <f t="shared" si="923"/>
        <v>97369.1</v>
      </c>
      <c r="L649" s="143">
        <f t="shared" si="923"/>
        <v>95100.5</v>
      </c>
      <c r="M649" s="143">
        <f t="shared" si="923"/>
        <v>0</v>
      </c>
      <c r="N649" s="180">
        <f t="shared" si="923"/>
        <v>95100.5</v>
      </c>
    </row>
    <row r="650" spans="1:14" ht="15.75" outlineLevel="7" x14ac:dyDescent="0.25">
      <c r="A650" s="175" t="s">
        <v>482</v>
      </c>
      <c r="B650" s="175" t="s">
        <v>455</v>
      </c>
      <c r="C650" s="175" t="s">
        <v>607</v>
      </c>
      <c r="D650" s="175" t="s">
        <v>51</v>
      </c>
      <c r="E650" s="256" t="s">
        <v>52</v>
      </c>
      <c r="F650" s="108">
        <v>97015.8</v>
      </c>
      <c r="G650" s="108"/>
      <c r="H650" s="3">
        <f>SUM(F650:G650)</f>
        <v>97015.8</v>
      </c>
      <c r="I650" s="108">
        <v>97369.1</v>
      </c>
      <c r="J650" s="108"/>
      <c r="K650" s="3">
        <f>SUM(I650:J650)</f>
        <v>97369.1</v>
      </c>
      <c r="L650" s="108">
        <v>95100.5</v>
      </c>
      <c r="M650" s="108"/>
      <c r="N650" s="3">
        <f>SUM(L650:M650)</f>
        <v>95100.5</v>
      </c>
    </row>
    <row r="651" spans="1:14" ht="110.25" outlineLevel="5" x14ac:dyDescent="0.25">
      <c r="A651" s="198" t="s">
        <v>482</v>
      </c>
      <c r="B651" s="198" t="s">
        <v>455</v>
      </c>
      <c r="C651" s="198" t="s">
        <v>268</v>
      </c>
      <c r="D651" s="198"/>
      <c r="E651" s="271" t="s">
        <v>366</v>
      </c>
      <c r="F651" s="143">
        <f>F652</f>
        <v>584.5</v>
      </c>
      <c r="G651" s="143">
        <f t="shared" ref="G651:H651" si="924">G652</f>
        <v>0</v>
      </c>
      <c r="H651" s="180">
        <f t="shared" si="924"/>
        <v>584.5</v>
      </c>
      <c r="I651" s="143">
        <f>I652</f>
        <v>563.70000000000005</v>
      </c>
      <c r="J651" s="143">
        <f t="shared" ref="J651" si="925">J652</f>
        <v>0</v>
      </c>
      <c r="K651" s="180">
        <f t="shared" ref="K651" si="926">K652</f>
        <v>563.70000000000005</v>
      </c>
      <c r="L651" s="143">
        <f>L652</f>
        <v>553.4</v>
      </c>
      <c r="M651" s="143">
        <f t="shared" ref="M651" si="927">M652</f>
        <v>0</v>
      </c>
      <c r="N651" s="180">
        <f t="shared" ref="N651" si="928">N652</f>
        <v>553.4</v>
      </c>
    </row>
    <row r="652" spans="1:14" ht="15.75" outlineLevel="7" x14ac:dyDescent="0.25">
      <c r="A652" s="175" t="s">
        <v>482</v>
      </c>
      <c r="B652" s="175" t="s">
        <v>455</v>
      </c>
      <c r="C652" s="175" t="s">
        <v>268</v>
      </c>
      <c r="D652" s="175" t="s">
        <v>51</v>
      </c>
      <c r="E652" s="256" t="s">
        <v>52</v>
      </c>
      <c r="F652" s="108">
        <v>584.5</v>
      </c>
      <c r="G652" s="108"/>
      <c r="H652" s="3">
        <f>SUM(F652:G652)</f>
        <v>584.5</v>
      </c>
      <c r="I652" s="145">
        <v>563.70000000000005</v>
      </c>
      <c r="J652" s="108"/>
      <c r="K652" s="3">
        <f>SUM(I652:J652)</f>
        <v>563.70000000000005</v>
      </c>
      <c r="L652" s="145">
        <v>553.4</v>
      </c>
      <c r="M652" s="108"/>
      <c r="N652" s="3">
        <f>SUM(L652:M652)</f>
        <v>553.4</v>
      </c>
    </row>
    <row r="653" spans="1:14" ht="110.25" outlineLevel="5" x14ac:dyDescent="0.25">
      <c r="A653" s="198" t="s">
        <v>482</v>
      </c>
      <c r="B653" s="198" t="s">
        <v>455</v>
      </c>
      <c r="C653" s="198" t="s">
        <v>268</v>
      </c>
      <c r="D653" s="198"/>
      <c r="E653" s="271" t="s">
        <v>609</v>
      </c>
      <c r="F653" s="143">
        <f>F654</f>
        <v>7208.7</v>
      </c>
      <c r="G653" s="143">
        <f t="shared" ref="G653:H653" si="929">G654</f>
        <v>0</v>
      </c>
      <c r="H653" s="180">
        <f t="shared" si="929"/>
        <v>7208.7</v>
      </c>
      <c r="I653" s="143">
        <f>I654</f>
        <v>6952.8</v>
      </c>
      <c r="J653" s="143">
        <f t="shared" ref="J653" si="930">J654</f>
        <v>0</v>
      </c>
      <c r="K653" s="180">
        <f t="shared" ref="K653" si="931">K654</f>
        <v>6952.8</v>
      </c>
      <c r="L653" s="143">
        <f>L654</f>
        <v>6824.7</v>
      </c>
      <c r="M653" s="143">
        <f t="shared" ref="M653" si="932">M654</f>
        <v>0</v>
      </c>
      <c r="N653" s="180">
        <f t="shared" ref="N653" si="933">N654</f>
        <v>6824.7</v>
      </c>
    </row>
    <row r="654" spans="1:14" ht="15.75" outlineLevel="7" x14ac:dyDescent="0.25">
      <c r="A654" s="175" t="s">
        <v>482</v>
      </c>
      <c r="B654" s="175" t="s">
        <v>455</v>
      </c>
      <c r="C654" s="175" t="s">
        <v>268</v>
      </c>
      <c r="D654" s="175" t="s">
        <v>51</v>
      </c>
      <c r="E654" s="256" t="s">
        <v>52</v>
      </c>
      <c r="F654" s="108">
        <v>7208.7</v>
      </c>
      <c r="G654" s="108"/>
      <c r="H654" s="3">
        <f>SUM(F654:G654)</f>
        <v>7208.7</v>
      </c>
      <c r="I654" s="145">
        <v>6952.8</v>
      </c>
      <c r="J654" s="108"/>
      <c r="K654" s="3">
        <f>SUM(I654:J654)</f>
        <v>6952.8</v>
      </c>
      <c r="L654" s="145">
        <v>6824.7</v>
      </c>
      <c r="M654" s="108"/>
      <c r="N654" s="3">
        <f>SUM(L654:M654)</f>
        <v>6824.7</v>
      </c>
    </row>
    <row r="655" spans="1:14" ht="20.25" customHeight="1" outlineLevel="7" x14ac:dyDescent="0.25">
      <c r="A655" s="198" t="s">
        <v>482</v>
      </c>
      <c r="B655" s="198" t="s">
        <v>455</v>
      </c>
      <c r="C655" s="198" t="s">
        <v>610</v>
      </c>
      <c r="D655" s="198"/>
      <c r="E655" s="254" t="s">
        <v>611</v>
      </c>
      <c r="F655" s="143">
        <f>F656</f>
        <v>1618.3</v>
      </c>
      <c r="G655" s="143">
        <f t="shared" ref="G655:H656" si="934">G656</f>
        <v>0</v>
      </c>
      <c r="H655" s="180">
        <f t="shared" si="934"/>
        <v>1618.3</v>
      </c>
      <c r="I655" s="143">
        <f t="shared" ref="I655:L656" si="935">I656</f>
        <v>1956.6</v>
      </c>
      <c r="J655" s="143">
        <f t="shared" ref="J655:J656" si="936">J656</f>
        <v>0</v>
      </c>
      <c r="K655" s="180">
        <f t="shared" ref="K655:K656" si="937">K656</f>
        <v>1956.6</v>
      </c>
      <c r="L655" s="143">
        <f t="shared" si="935"/>
        <v>1956.6</v>
      </c>
      <c r="M655" s="143">
        <f t="shared" ref="M655:M656" si="938">M656</f>
        <v>0</v>
      </c>
      <c r="N655" s="180">
        <f t="shared" ref="N655:N656" si="939">N656</f>
        <v>1956.6</v>
      </c>
    </row>
    <row r="656" spans="1:14" ht="47.25" outlineLevel="7" x14ac:dyDescent="0.25">
      <c r="A656" s="198" t="s">
        <v>482</v>
      </c>
      <c r="B656" s="198" t="s">
        <v>455</v>
      </c>
      <c r="C656" s="198" t="s">
        <v>612</v>
      </c>
      <c r="D656" s="198"/>
      <c r="E656" s="254" t="s">
        <v>613</v>
      </c>
      <c r="F656" s="143">
        <f>F657</f>
        <v>1618.3</v>
      </c>
      <c r="G656" s="143">
        <f t="shared" si="934"/>
        <v>0</v>
      </c>
      <c r="H656" s="180">
        <f t="shared" si="934"/>
        <v>1618.3</v>
      </c>
      <c r="I656" s="143">
        <f t="shared" si="935"/>
        <v>1956.6</v>
      </c>
      <c r="J656" s="143">
        <f t="shared" si="936"/>
        <v>0</v>
      </c>
      <c r="K656" s="180">
        <f t="shared" si="937"/>
        <v>1956.6</v>
      </c>
      <c r="L656" s="143">
        <f t="shared" si="935"/>
        <v>1956.6</v>
      </c>
      <c r="M656" s="143">
        <f t="shared" si="938"/>
        <v>0</v>
      </c>
      <c r="N656" s="180">
        <f t="shared" si="939"/>
        <v>1956.6</v>
      </c>
    </row>
    <row r="657" spans="1:14" ht="15.75" outlineLevel="7" x14ac:dyDescent="0.25">
      <c r="A657" s="175" t="s">
        <v>482</v>
      </c>
      <c r="B657" s="175" t="s">
        <v>455</v>
      </c>
      <c r="C657" s="175" t="s">
        <v>612</v>
      </c>
      <c r="D657" s="175" t="s">
        <v>51</v>
      </c>
      <c r="E657" s="256" t="s">
        <v>52</v>
      </c>
      <c r="F657" s="108">
        <v>1618.3</v>
      </c>
      <c r="G657" s="108"/>
      <c r="H657" s="3">
        <f>SUM(F657:G657)</f>
        <v>1618.3</v>
      </c>
      <c r="I657" s="108">
        <v>1956.6</v>
      </c>
      <c r="J657" s="108"/>
      <c r="K657" s="3">
        <f>SUM(I657:J657)</f>
        <v>1956.6</v>
      </c>
      <c r="L657" s="108">
        <v>1956.6</v>
      </c>
      <c r="M657" s="108"/>
      <c r="N657" s="3">
        <f>SUM(L657:M657)</f>
        <v>1956.6</v>
      </c>
    </row>
    <row r="658" spans="1:14" ht="31.5" outlineLevel="7" x14ac:dyDescent="0.25">
      <c r="A658" s="198" t="s">
        <v>482</v>
      </c>
      <c r="B658" s="198" t="s">
        <v>455</v>
      </c>
      <c r="C658" s="178" t="s">
        <v>36</v>
      </c>
      <c r="D658" s="178" t="s">
        <v>386</v>
      </c>
      <c r="E658" s="4" t="s">
        <v>513</v>
      </c>
      <c r="F658" s="143">
        <f>F659</f>
        <v>1370</v>
      </c>
      <c r="G658" s="143">
        <f t="shared" ref="G658:H658" si="940">G659</f>
        <v>0</v>
      </c>
      <c r="H658" s="180">
        <f t="shared" si="940"/>
        <v>1370</v>
      </c>
      <c r="I658" s="143">
        <f t="shared" ref="I658:L658" si="941">I659</f>
        <v>1370</v>
      </c>
      <c r="J658" s="143">
        <f t="shared" ref="J658" si="942">J659</f>
        <v>0</v>
      </c>
      <c r="K658" s="180">
        <f t="shared" ref="K658" si="943">K659</f>
        <v>1370</v>
      </c>
      <c r="L658" s="143">
        <f t="shared" si="941"/>
        <v>1370</v>
      </c>
      <c r="M658" s="143">
        <f t="shared" ref="M658" si="944">M659</f>
        <v>0</v>
      </c>
      <c r="N658" s="180">
        <f t="shared" ref="N658" si="945">N659</f>
        <v>1370</v>
      </c>
    </row>
    <row r="659" spans="1:14" ht="15.75" outlineLevel="7" x14ac:dyDescent="0.25">
      <c r="A659" s="198" t="s">
        <v>482</v>
      </c>
      <c r="B659" s="198" t="s">
        <v>455</v>
      </c>
      <c r="C659" s="178" t="s">
        <v>75</v>
      </c>
      <c r="D659" s="178" t="s">
        <v>386</v>
      </c>
      <c r="E659" s="4" t="s">
        <v>76</v>
      </c>
      <c r="F659" s="143">
        <f t="shared" ref="F659:N661" si="946">F660</f>
        <v>1370</v>
      </c>
      <c r="G659" s="143">
        <f t="shared" si="946"/>
        <v>0</v>
      </c>
      <c r="H659" s="180">
        <f t="shared" si="946"/>
        <v>1370</v>
      </c>
      <c r="I659" s="143">
        <f t="shared" ref="I659:L661" si="947">I660</f>
        <v>1370</v>
      </c>
      <c r="J659" s="143">
        <f t="shared" si="946"/>
        <v>0</v>
      </c>
      <c r="K659" s="180">
        <f t="shared" si="946"/>
        <v>1370</v>
      </c>
      <c r="L659" s="143">
        <f t="shared" si="947"/>
        <v>1370</v>
      </c>
      <c r="M659" s="143">
        <f t="shared" si="946"/>
        <v>0</v>
      </c>
      <c r="N659" s="180">
        <f t="shared" si="946"/>
        <v>1370</v>
      </c>
    </row>
    <row r="660" spans="1:14" ht="15.75" outlineLevel="7" x14ac:dyDescent="0.25">
      <c r="A660" s="198" t="s">
        <v>482</v>
      </c>
      <c r="B660" s="198" t="s">
        <v>455</v>
      </c>
      <c r="C660" s="178" t="s">
        <v>86</v>
      </c>
      <c r="D660" s="178"/>
      <c r="E660" s="4" t="s">
        <v>87</v>
      </c>
      <c r="F660" s="143">
        <f t="shared" si="946"/>
        <v>1370</v>
      </c>
      <c r="G660" s="143">
        <f t="shared" si="946"/>
        <v>0</v>
      </c>
      <c r="H660" s="180">
        <f t="shared" si="946"/>
        <v>1370</v>
      </c>
      <c r="I660" s="143">
        <f t="shared" si="947"/>
        <v>1370</v>
      </c>
      <c r="J660" s="143">
        <f t="shared" si="946"/>
        <v>0</v>
      </c>
      <c r="K660" s="180">
        <f t="shared" si="946"/>
        <v>1370</v>
      </c>
      <c r="L660" s="143">
        <f t="shared" si="947"/>
        <v>1370</v>
      </c>
      <c r="M660" s="143">
        <f t="shared" si="946"/>
        <v>0</v>
      </c>
      <c r="N660" s="180">
        <f t="shared" si="946"/>
        <v>1370</v>
      </c>
    </row>
    <row r="661" spans="1:14" ht="15.75" outlineLevel="7" x14ac:dyDescent="0.25">
      <c r="A661" s="198" t="s">
        <v>482</v>
      </c>
      <c r="B661" s="198" t="s">
        <v>455</v>
      </c>
      <c r="C661" s="197" t="s">
        <v>515</v>
      </c>
      <c r="D661" s="178"/>
      <c r="E661" s="259" t="s">
        <v>514</v>
      </c>
      <c r="F661" s="143">
        <f t="shared" si="946"/>
        <v>1370</v>
      </c>
      <c r="G661" s="143">
        <f t="shared" si="946"/>
        <v>0</v>
      </c>
      <c r="H661" s="180">
        <f t="shared" si="946"/>
        <v>1370</v>
      </c>
      <c r="I661" s="143">
        <f t="shared" si="947"/>
        <v>1370</v>
      </c>
      <c r="J661" s="143">
        <f t="shared" si="946"/>
        <v>0</v>
      </c>
      <c r="K661" s="180">
        <f t="shared" si="946"/>
        <v>1370</v>
      </c>
      <c r="L661" s="143">
        <f t="shared" si="947"/>
        <v>1370</v>
      </c>
      <c r="M661" s="143">
        <f t="shared" si="946"/>
        <v>0</v>
      </c>
      <c r="N661" s="180">
        <f t="shared" si="946"/>
        <v>1370</v>
      </c>
    </row>
    <row r="662" spans="1:14" ht="15.75" outlineLevel="7" x14ac:dyDescent="0.25">
      <c r="A662" s="175" t="s">
        <v>482</v>
      </c>
      <c r="B662" s="175" t="s">
        <v>455</v>
      </c>
      <c r="C662" s="280" t="s">
        <v>515</v>
      </c>
      <c r="D662" s="175" t="s">
        <v>51</v>
      </c>
      <c r="E662" s="256" t="s">
        <v>52</v>
      </c>
      <c r="F662" s="108">
        <v>1370</v>
      </c>
      <c r="G662" s="108"/>
      <c r="H662" s="3">
        <f>SUM(F662:G662)</f>
        <v>1370</v>
      </c>
      <c r="I662" s="108">
        <v>1370</v>
      </c>
      <c r="J662" s="108"/>
      <c r="K662" s="3">
        <f>SUM(I662:J662)</f>
        <v>1370</v>
      </c>
      <c r="L662" s="108">
        <v>1370</v>
      </c>
      <c r="M662" s="108"/>
      <c r="N662" s="3">
        <f>SUM(L662:M662)</f>
        <v>1370</v>
      </c>
    </row>
    <row r="663" spans="1:14" ht="15.75" outlineLevel="1" x14ac:dyDescent="0.25">
      <c r="A663" s="198" t="s">
        <v>482</v>
      </c>
      <c r="B663" s="198" t="s">
        <v>487</v>
      </c>
      <c r="C663" s="198"/>
      <c r="D663" s="198"/>
      <c r="E663" s="254" t="s">
        <v>488</v>
      </c>
      <c r="F663" s="143">
        <f>F664+F669</f>
        <v>114549.5</v>
      </c>
      <c r="G663" s="143">
        <f t="shared" ref="G663:H663" si="948">G664+G669</f>
        <v>0</v>
      </c>
      <c r="H663" s="180">
        <f t="shared" si="948"/>
        <v>114549.5</v>
      </c>
      <c r="I663" s="143">
        <f>I664+I669</f>
        <v>114549.5</v>
      </c>
      <c r="J663" s="143">
        <f t="shared" ref="J663" si="949">J664+J669</f>
        <v>0</v>
      </c>
      <c r="K663" s="180">
        <f t="shared" ref="K663" si="950">K664+K669</f>
        <v>114549.5</v>
      </c>
      <c r="L663" s="143">
        <f>L664+L669</f>
        <v>114549.5</v>
      </c>
      <c r="M663" s="143">
        <f t="shared" ref="M663" si="951">M664+M669</f>
        <v>0</v>
      </c>
      <c r="N663" s="180">
        <f t="shared" ref="N663" si="952">N664+N669</f>
        <v>114549.5</v>
      </c>
    </row>
    <row r="664" spans="1:14" ht="15.75" outlineLevel="2" x14ac:dyDescent="0.25">
      <c r="A664" s="198" t="s">
        <v>482</v>
      </c>
      <c r="B664" s="198" t="s">
        <v>487</v>
      </c>
      <c r="C664" s="198" t="s">
        <v>189</v>
      </c>
      <c r="D664" s="198"/>
      <c r="E664" s="254" t="s">
        <v>190</v>
      </c>
      <c r="F664" s="143">
        <f>F665</f>
        <v>113049.5</v>
      </c>
      <c r="G664" s="143">
        <f t="shared" ref="G664:H665" si="953">G665</f>
        <v>0</v>
      </c>
      <c r="H664" s="180">
        <f t="shared" si="953"/>
        <v>113049.5</v>
      </c>
      <c r="I664" s="143">
        <f t="shared" ref="I664:L664" si="954">I665</f>
        <v>113049.5</v>
      </c>
      <c r="J664" s="143">
        <f t="shared" ref="J664:J665" si="955">J665</f>
        <v>0</v>
      </c>
      <c r="K664" s="180">
        <f t="shared" ref="K664:K665" si="956">K665</f>
        <v>113049.5</v>
      </c>
      <c r="L664" s="143">
        <f t="shared" si="954"/>
        <v>113049.5</v>
      </c>
      <c r="M664" s="143">
        <f t="shared" ref="M664:M665" si="957">M665</f>
        <v>0</v>
      </c>
      <c r="N664" s="180">
        <f t="shared" ref="N664:N665" si="958">N665</f>
        <v>113049.5</v>
      </c>
    </row>
    <row r="665" spans="1:14" ht="31.5" outlineLevel="3" x14ac:dyDescent="0.25">
      <c r="A665" s="198" t="s">
        <v>482</v>
      </c>
      <c r="B665" s="198" t="s">
        <v>487</v>
      </c>
      <c r="C665" s="198" t="s">
        <v>255</v>
      </c>
      <c r="D665" s="198"/>
      <c r="E665" s="254" t="s">
        <v>256</v>
      </c>
      <c r="F665" s="143">
        <f>F666</f>
        <v>113049.5</v>
      </c>
      <c r="G665" s="143">
        <f t="shared" si="953"/>
        <v>0</v>
      </c>
      <c r="H665" s="180">
        <f t="shared" si="953"/>
        <v>113049.5</v>
      </c>
      <c r="I665" s="143">
        <f>I666</f>
        <v>113049.5</v>
      </c>
      <c r="J665" s="143">
        <f t="shared" si="955"/>
        <v>0</v>
      </c>
      <c r="K665" s="180">
        <f t="shared" si="956"/>
        <v>113049.5</v>
      </c>
      <c r="L665" s="143">
        <f>L666</f>
        <v>113049.5</v>
      </c>
      <c r="M665" s="143">
        <f t="shared" si="957"/>
        <v>0</v>
      </c>
      <c r="N665" s="180">
        <f t="shared" si="958"/>
        <v>113049.5</v>
      </c>
    </row>
    <row r="666" spans="1:14" ht="31.5" outlineLevel="4" x14ac:dyDescent="0.25">
      <c r="A666" s="198" t="s">
        <v>482</v>
      </c>
      <c r="B666" s="198" t="s">
        <v>487</v>
      </c>
      <c r="C666" s="198" t="s">
        <v>257</v>
      </c>
      <c r="D666" s="198"/>
      <c r="E666" s="254" t="s">
        <v>31</v>
      </c>
      <c r="F666" s="143">
        <f t="shared" ref="F666:N667" si="959">F667</f>
        <v>113049.5</v>
      </c>
      <c r="G666" s="143">
        <f t="shared" si="959"/>
        <v>0</v>
      </c>
      <c r="H666" s="180">
        <f t="shared" si="959"/>
        <v>113049.5</v>
      </c>
      <c r="I666" s="143">
        <f t="shared" ref="I666:L666" si="960">I667</f>
        <v>113049.5</v>
      </c>
      <c r="J666" s="143">
        <f t="shared" si="959"/>
        <v>0</v>
      </c>
      <c r="K666" s="180">
        <f t="shared" si="959"/>
        <v>113049.5</v>
      </c>
      <c r="L666" s="143">
        <f t="shared" si="960"/>
        <v>113049.5</v>
      </c>
      <c r="M666" s="143">
        <f t="shared" si="959"/>
        <v>0</v>
      </c>
      <c r="N666" s="180">
        <f t="shared" si="959"/>
        <v>113049.5</v>
      </c>
    </row>
    <row r="667" spans="1:14" ht="15.75" outlineLevel="5" x14ac:dyDescent="0.25">
      <c r="A667" s="198" t="s">
        <v>482</v>
      </c>
      <c r="B667" s="198" t="s">
        <v>487</v>
      </c>
      <c r="C667" s="198" t="s">
        <v>269</v>
      </c>
      <c r="D667" s="198"/>
      <c r="E667" s="254" t="s">
        <v>270</v>
      </c>
      <c r="F667" s="143">
        <f>F668</f>
        <v>113049.5</v>
      </c>
      <c r="G667" s="143">
        <f t="shared" si="959"/>
        <v>0</v>
      </c>
      <c r="H667" s="180">
        <f t="shared" si="959"/>
        <v>113049.5</v>
      </c>
      <c r="I667" s="143">
        <f>I668</f>
        <v>113049.5</v>
      </c>
      <c r="J667" s="143">
        <f t="shared" si="959"/>
        <v>0</v>
      </c>
      <c r="K667" s="180">
        <f t="shared" si="959"/>
        <v>113049.5</v>
      </c>
      <c r="L667" s="143">
        <f>L668</f>
        <v>113049.5</v>
      </c>
      <c r="M667" s="143">
        <f t="shared" si="959"/>
        <v>0</v>
      </c>
      <c r="N667" s="180">
        <f t="shared" si="959"/>
        <v>113049.5</v>
      </c>
    </row>
    <row r="668" spans="1:14" ht="15.75" outlineLevel="7" x14ac:dyDescent="0.25">
      <c r="A668" s="175" t="s">
        <v>482</v>
      </c>
      <c r="B668" s="175" t="s">
        <v>487</v>
      </c>
      <c r="C668" s="175" t="s">
        <v>269</v>
      </c>
      <c r="D668" s="175" t="s">
        <v>51</v>
      </c>
      <c r="E668" s="256" t="s">
        <v>52</v>
      </c>
      <c r="F668" s="108">
        <v>113049.5</v>
      </c>
      <c r="G668" s="108"/>
      <c r="H668" s="3">
        <f>SUM(F668:G668)</f>
        <v>113049.5</v>
      </c>
      <c r="I668" s="145">
        <v>113049.5</v>
      </c>
      <c r="J668" s="108"/>
      <c r="K668" s="3">
        <f>SUM(I668:J668)</f>
        <v>113049.5</v>
      </c>
      <c r="L668" s="145">
        <v>113049.5</v>
      </c>
      <c r="M668" s="108"/>
      <c r="N668" s="3">
        <f>SUM(L668:M668)</f>
        <v>113049.5</v>
      </c>
    </row>
    <row r="669" spans="1:14" ht="31.5" outlineLevel="7" x14ac:dyDescent="0.25">
      <c r="A669" s="198" t="s">
        <v>482</v>
      </c>
      <c r="B669" s="198" t="s">
        <v>487</v>
      </c>
      <c r="C669" s="178" t="s">
        <v>36</v>
      </c>
      <c r="D669" s="178" t="s">
        <v>386</v>
      </c>
      <c r="E669" s="4" t="s">
        <v>513</v>
      </c>
      <c r="F669" s="143">
        <f t="shared" ref="F669:N672" si="961">F670</f>
        <v>1500</v>
      </c>
      <c r="G669" s="143">
        <f t="shared" si="961"/>
        <v>0</v>
      </c>
      <c r="H669" s="180">
        <f t="shared" si="961"/>
        <v>1500</v>
      </c>
      <c r="I669" s="143">
        <f t="shared" ref="I669:L672" si="962">I670</f>
        <v>1500</v>
      </c>
      <c r="J669" s="143">
        <f t="shared" si="961"/>
        <v>0</v>
      </c>
      <c r="K669" s="180">
        <f t="shared" si="961"/>
        <v>1500</v>
      </c>
      <c r="L669" s="143">
        <f t="shared" si="962"/>
        <v>1500</v>
      </c>
      <c r="M669" s="143">
        <f t="shared" si="961"/>
        <v>0</v>
      </c>
      <c r="N669" s="180">
        <f t="shared" si="961"/>
        <v>1500</v>
      </c>
    </row>
    <row r="670" spans="1:14" ht="15.75" outlineLevel="7" x14ac:dyDescent="0.25">
      <c r="A670" s="198" t="s">
        <v>482</v>
      </c>
      <c r="B670" s="198" t="s">
        <v>487</v>
      </c>
      <c r="C670" s="178" t="s">
        <v>75</v>
      </c>
      <c r="D670" s="178" t="s">
        <v>386</v>
      </c>
      <c r="E670" s="4" t="s">
        <v>76</v>
      </c>
      <c r="F670" s="143">
        <f t="shared" si="961"/>
        <v>1500</v>
      </c>
      <c r="G670" s="143">
        <f t="shared" si="961"/>
        <v>0</v>
      </c>
      <c r="H670" s="180">
        <f t="shared" si="961"/>
        <v>1500</v>
      </c>
      <c r="I670" s="143">
        <f t="shared" si="962"/>
        <v>1500</v>
      </c>
      <c r="J670" s="143">
        <f t="shared" si="961"/>
        <v>0</v>
      </c>
      <c r="K670" s="180">
        <f t="shared" si="961"/>
        <v>1500</v>
      </c>
      <c r="L670" s="143">
        <f t="shared" si="962"/>
        <v>1500</v>
      </c>
      <c r="M670" s="143">
        <f t="shared" si="961"/>
        <v>0</v>
      </c>
      <c r="N670" s="180">
        <f t="shared" si="961"/>
        <v>1500</v>
      </c>
    </row>
    <row r="671" spans="1:14" ht="15.75" outlineLevel="7" x14ac:dyDescent="0.25">
      <c r="A671" s="198" t="s">
        <v>482</v>
      </c>
      <c r="B671" s="198" t="s">
        <v>487</v>
      </c>
      <c r="C671" s="178" t="s">
        <v>86</v>
      </c>
      <c r="D671" s="178"/>
      <c r="E671" s="4" t="s">
        <v>87</v>
      </c>
      <c r="F671" s="143">
        <f>F672</f>
        <v>1500</v>
      </c>
      <c r="G671" s="143">
        <f t="shared" si="961"/>
        <v>0</v>
      </c>
      <c r="H671" s="180">
        <f t="shared" si="961"/>
        <v>1500</v>
      </c>
      <c r="I671" s="143">
        <f t="shared" si="962"/>
        <v>1500</v>
      </c>
      <c r="J671" s="143">
        <f t="shared" si="961"/>
        <v>0</v>
      </c>
      <c r="K671" s="180">
        <f t="shared" si="961"/>
        <v>1500</v>
      </c>
      <c r="L671" s="143">
        <f t="shared" si="962"/>
        <v>1500</v>
      </c>
      <c r="M671" s="143">
        <f t="shared" si="961"/>
        <v>0</v>
      </c>
      <c r="N671" s="180">
        <f t="shared" si="961"/>
        <v>1500</v>
      </c>
    </row>
    <row r="672" spans="1:14" ht="15.75" outlineLevel="7" x14ac:dyDescent="0.25">
      <c r="A672" s="198" t="s">
        <v>482</v>
      </c>
      <c r="B672" s="198" t="s">
        <v>487</v>
      </c>
      <c r="C672" s="197" t="s">
        <v>515</v>
      </c>
      <c r="D672" s="178"/>
      <c r="E672" s="259" t="s">
        <v>514</v>
      </c>
      <c r="F672" s="143">
        <f t="shared" si="961"/>
        <v>1500</v>
      </c>
      <c r="G672" s="143">
        <f t="shared" si="961"/>
        <v>0</v>
      </c>
      <c r="H672" s="180">
        <f t="shared" si="961"/>
        <v>1500</v>
      </c>
      <c r="I672" s="143">
        <f t="shared" si="962"/>
        <v>1500</v>
      </c>
      <c r="J672" s="143">
        <f t="shared" si="961"/>
        <v>0</v>
      </c>
      <c r="K672" s="180">
        <f t="shared" si="961"/>
        <v>1500</v>
      </c>
      <c r="L672" s="143">
        <f t="shared" si="962"/>
        <v>1500</v>
      </c>
      <c r="M672" s="143">
        <f t="shared" si="961"/>
        <v>0</v>
      </c>
      <c r="N672" s="180">
        <f t="shared" si="961"/>
        <v>1500</v>
      </c>
    </row>
    <row r="673" spans="1:14" ht="15.75" outlineLevel="7" x14ac:dyDescent="0.25">
      <c r="A673" s="175" t="s">
        <v>482</v>
      </c>
      <c r="B673" s="175" t="s">
        <v>487</v>
      </c>
      <c r="C673" s="280" t="s">
        <v>515</v>
      </c>
      <c r="D673" s="175" t="s">
        <v>51</v>
      </c>
      <c r="E673" s="256" t="s">
        <v>52</v>
      </c>
      <c r="F673" s="108">
        <v>1500</v>
      </c>
      <c r="G673" s="108"/>
      <c r="H673" s="3">
        <f>SUM(F673:G673)</f>
        <v>1500</v>
      </c>
      <c r="I673" s="145">
        <v>1500</v>
      </c>
      <c r="J673" s="108"/>
      <c r="K673" s="3">
        <f>SUM(I673:J673)</f>
        <v>1500</v>
      </c>
      <c r="L673" s="145">
        <v>1500</v>
      </c>
      <c r="M673" s="108"/>
      <c r="N673" s="3">
        <f>SUM(L673:M673)</f>
        <v>1500</v>
      </c>
    </row>
    <row r="674" spans="1:14" ht="15.75" outlineLevel="1" x14ac:dyDescent="0.25">
      <c r="A674" s="198" t="s">
        <v>482</v>
      </c>
      <c r="B674" s="198" t="s">
        <v>408</v>
      </c>
      <c r="C674" s="198"/>
      <c r="D674" s="198"/>
      <c r="E674" s="254" t="s">
        <v>409</v>
      </c>
      <c r="F674" s="143">
        <f>F675</f>
        <v>10.199999999999999</v>
      </c>
      <c r="G674" s="143">
        <f t="shared" ref="G674:H674" si="963">G675</f>
        <v>0</v>
      </c>
      <c r="H674" s="180">
        <f t="shared" si="963"/>
        <v>10.199999999999999</v>
      </c>
      <c r="I674" s="143">
        <f t="shared" ref="I674:L674" si="964">I675</f>
        <v>10.199999999999999</v>
      </c>
      <c r="J674" s="143">
        <f t="shared" ref="J674" si="965">J675</f>
        <v>0</v>
      </c>
      <c r="K674" s="180">
        <f t="shared" ref="K674" si="966">K675</f>
        <v>10.199999999999999</v>
      </c>
      <c r="L674" s="143">
        <f t="shared" si="964"/>
        <v>10.199999999999999</v>
      </c>
      <c r="M674" s="143">
        <f t="shared" ref="M674" si="967">M675</f>
        <v>0</v>
      </c>
      <c r="N674" s="180">
        <f t="shared" ref="N674" si="968">N675</f>
        <v>10.199999999999999</v>
      </c>
    </row>
    <row r="675" spans="1:14" ht="31.5" outlineLevel="2" x14ac:dyDescent="0.25">
      <c r="A675" s="198" t="s">
        <v>482</v>
      </c>
      <c r="B675" s="198" t="s">
        <v>408</v>
      </c>
      <c r="C675" s="198" t="s">
        <v>26</v>
      </c>
      <c r="D675" s="198"/>
      <c r="E675" s="254" t="s">
        <v>27</v>
      </c>
      <c r="F675" s="143">
        <f t="shared" ref="F675:N678" si="969">F676</f>
        <v>10.199999999999999</v>
      </c>
      <c r="G675" s="143">
        <f t="shared" si="969"/>
        <v>0</v>
      </c>
      <c r="H675" s="180">
        <f t="shared" si="969"/>
        <v>10.199999999999999</v>
      </c>
      <c r="I675" s="143">
        <f t="shared" ref="I675:L678" si="970">I676</f>
        <v>10.199999999999999</v>
      </c>
      <c r="J675" s="143">
        <f t="shared" si="969"/>
        <v>0</v>
      </c>
      <c r="K675" s="180">
        <f t="shared" si="969"/>
        <v>10.199999999999999</v>
      </c>
      <c r="L675" s="143">
        <f t="shared" si="970"/>
        <v>10.199999999999999</v>
      </c>
      <c r="M675" s="143">
        <f t="shared" si="969"/>
        <v>0</v>
      </c>
      <c r="N675" s="180">
        <f t="shared" si="969"/>
        <v>10.199999999999999</v>
      </c>
    </row>
    <row r="676" spans="1:14" ht="15.75" outlineLevel="3" x14ac:dyDescent="0.25">
      <c r="A676" s="198" t="s">
        <v>482</v>
      </c>
      <c r="B676" s="198" t="s">
        <v>408</v>
      </c>
      <c r="C676" s="198" t="s">
        <v>57</v>
      </c>
      <c r="D676" s="198"/>
      <c r="E676" s="254" t="s">
        <v>58</v>
      </c>
      <c r="F676" s="143">
        <f t="shared" si="969"/>
        <v>10.199999999999999</v>
      </c>
      <c r="G676" s="143">
        <f t="shared" si="969"/>
        <v>0</v>
      </c>
      <c r="H676" s="180">
        <f t="shared" si="969"/>
        <v>10.199999999999999</v>
      </c>
      <c r="I676" s="143">
        <f t="shared" si="970"/>
        <v>10.199999999999999</v>
      </c>
      <c r="J676" s="143">
        <f t="shared" si="969"/>
        <v>0</v>
      </c>
      <c r="K676" s="180">
        <f t="shared" si="969"/>
        <v>10.199999999999999</v>
      </c>
      <c r="L676" s="143">
        <f t="shared" si="970"/>
        <v>10.199999999999999</v>
      </c>
      <c r="M676" s="143">
        <f t="shared" si="969"/>
        <v>0</v>
      </c>
      <c r="N676" s="180">
        <f t="shared" si="969"/>
        <v>10.199999999999999</v>
      </c>
    </row>
    <row r="677" spans="1:14" ht="31.5" outlineLevel="4" x14ac:dyDescent="0.25">
      <c r="A677" s="198" t="s">
        <v>482</v>
      </c>
      <c r="B677" s="198" t="s">
        <v>408</v>
      </c>
      <c r="C677" s="198" t="s">
        <v>59</v>
      </c>
      <c r="D677" s="198"/>
      <c r="E677" s="254" t="s">
        <v>60</v>
      </c>
      <c r="F677" s="143">
        <f t="shared" si="969"/>
        <v>10.199999999999999</v>
      </c>
      <c r="G677" s="143">
        <f t="shared" si="969"/>
        <v>0</v>
      </c>
      <c r="H677" s="180">
        <f t="shared" si="969"/>
        <v>10.199999999999999</v>
      </c>
      <c r="I677" s="143">
        <f t="shared" si="970"/>
        <v>10.199999999999999</v>
      </c>
      <c r="J677" s="143">
        <f t="shared" si="969"/>
        <v>0</v>
      </c>
      <c r="K677" s="180">
        <f t="shared" si="969"/>
        <v>10.199999999999999</v>
      </c>
      <c r="L677" s="143">
        <f t="shared" si="970"/>
        <v>10.199999999999999</v>
      </c>
      <c r="M677" s="143">
        <f t="shared" si="969"/>
        <v>0</v>
      </c>
      <c r="N677" s="180">
        <f t="shared" si="969"/>
        <v>10.199999999999999</v>
      </c>
    </row>
    <row r="678" spans="1:14" ht="15.75" outlineLevel="5" x14ac:dyDescent="0.25">
      <c r="A678" s="198" t="s">
        <v>482</v>
      </c>
      <c r="B678" s="198" t="s">
        <v>408</v>
      </c>
      <c r="C678" s="198" t="s">
        <v>61</v>
      </c>
      <c r="D678" s="198"/>
      <c r="E678" s="254" t="s">
        <v>62</v>
      </c>
      <c r="F678" s="143">
        <f t="shared" si="969"/>
        <v>10.199999999999999</v>
      </c>
      <c r="G678" s="143">
        <f t="shared" si="969"/>
        <v>0</v>
      </c>
      <c r="H678" s="180">
        <f t="shared" si="969"/>
        <v>10.199999999999999</v>
      </c>
      <c r="I678" s="143">
        <f t="shared" si="970"/>
        <v>10.199999999999999</v>
      </c>
      <c r="J678" s="143">
        <f t="shared" si="969"/>
        <v>0</v>
      </c>
      <c r="K678" s="180">
        <f t="shared" si="969"/>
        <v>10.199999999999999</v>
      </c>
      <c r="L678" s="143">
        <f t="shared" si="970"/>
        <v>10.199999999999999</v>
      </c>
      <c r="M678" s="143">
        <f t="shared" si="969"/>
        <v>0</v>
      </c>
      <c r="N678" s="180">
        <f t="shared" si="969"/>
        <v>10.199999999999999</v>
      </c>
    </row>
    <row r="679" spans="1:14" ht="15.75" outlineLevel="7" x14ac:dyDescent="0.25">
      <c r="A679" s="175" t="s">
        <v>482</v>
      </c>
      <c r="B679" s="175" t="s">
        <v>408</v>
      </c>
      <c r="C679" s="175" t="s">
        <v>61</v>
      </c>
      <c r="D679" s="175" t="s">
        <v>7</v>
      </c>
      <c r="E679" s="256" t="s">
        <v>8</v>
      </c>
      <c r="F679" s="108">
        <v>10.199999999999999</v>
      </c>
      <c r="G679" s="108"/>
      <c r="H679" s="3">
        <f>SUM(F679:G679)</f>
        <v>10.199999999999999</v>
      </c>
      <c r="I679" s="145">
        <v>10.199999999999999</v>
      </c>
      <c r="J679" s="108"/>
      <c r="K679" s="3">
        <f>SUM(I679:J679)</f>
        <v>10.199999999999999</v>
      </c>
      <c r="L679" s="145">
        <v>10.199999999999999</v>
      </c>
      <c r="M679" s="108"/>
      <c r="N679" s="3">
        <f>SUM(L679:M679)</f>
        <v>10.199999999999999</v>
      </c>
    </row>
    <row r="680" spans="1:14" ht="15.75" outlineLevel="1" x14ac:dyDescent="0.25">
      <c r="A680" s="198" t="s">
        <v>482</v>
      </c>
      <c r="B680" s="198" t="s">
        <v>458</v>
      </c>
      <c r="C680" s="198"/>
      <c r="D680" s="198"/>
      <c r="E680" s="254" t="s">
        <v>459</v>
      </c>
      <c r="F680" s="143">
        <f>F681+F709</f>
        <v>59902.69999999999</v>
      </c>
      <c r="G680" s="143">
        <f t="shared" ref="G680:H680" si="971">G681+G709</f>
        <v>0</v>
      </c>
      <c r="H680" s="180">
        <f t="shared" si="971"/>
        <v>59902.69999999999</v>
      </c>
      <c r="I680" s="143">
        <f>I681+I709</f>
        <v>59907.599999999991</v>
      </c>
      <c r="J680" s="143">
        <f t="shared" ref="J680" si="972">J681+J709</f>
        <v>0</v>
      </c>
      <c r="K680" s="180">
        <f t="shared" ref="K680" si="973">K681+K709</f>
        <v>59907.599999999991</v>
      </c>
      <c r="L680" s="143">
        <f>L681+L709</f>
        <v>59907.599999999991</v>
      </c>
      <c r="M680" s="143">
        <f t="shared" ref="M680" si="974">M681+M709</f>
        <v>0</v>
      </c>
      <c r="N680" s="180">
        <f t="shared" ref="N680" si="975">N681+N709</f>
        <v>59907.599999999991</v>
      </c>
    </row>
    <row r="681" spans="1:14" ht="15.75" outlineLevel="2" x14ac:dyDescent="0.25">
      <c r="A681" s="198" t="s">
        <v>482</v>
      </c>
      <c r="B681" s="198" t="s">
        <v>458</v>
      </c>
      <c r="C681" s="198" t="s">
        <v>189</v>
      </c>
      <c r="D681" s="198"/>
      <c r="E681" s="254" t="s">
        <v>190</v>
      </c>
      <c r="F681" s="143">
        <f>F682+F692</f>
        <v>59420.599999999991</v>
      </c>
      <c r="G681" s="143">
        <f t="shared" ref="G681:H681" si="976">G682+G692</f>
        <v>0</v>
      </c>
      <c r="H681" s="180">
        <f t="shared" si="976"/>
        <v>59420.599999999991</v>
      </c>
      <c r="I681" s="143">
        <f>I682+I692</f>
        <v>59425.499999999993</v>
      </c>
      <c r="J681" s="143">
        <f t="shared" ref="J681" si="977">J682+J692</f>
        <v>0</v>
      </c>
      <c r="K681" s="180">
        <f t="shared" ref="K681" si="978">K682+K692</f>
        <v>59425.499999999993</v>
      </c>
      <c r="L681" s="143">
        <f>L682+L692</f>
        <v>59425.499999999993</v>
      </c>
      <c r="M681" s="143">
        <f t="shared" ref="M681" si="979">M682+M692</f>
        <v>0</v>
      </c>
      <c r="N681" s="180">
        <f t="shared" ref="N681" si="980">N682+N692</f>
        <v>59425.499999999993</v>
      </c>
    </row>
    <row r="682" spans="1:14" ht="31.5" outlineLevel="3" x14ac:dyDescent="0.25">
      <c r="A682" s="198" t="s">
        <v>482</v>
      </c>
      <c r="B682" s="198" t="s">
        <v>458</v>
      </c>
      <c r="C682" s="198" t="s">
        <v>191</v>
      </c>
      <c r="D682" s="198"/>
      <c r="E682" s="254" t="s">
        <v>192</v>
      </c>
      <c r="F682" s="143">
        <f t="shared" ref="F682:N682" si="981">F683</f>
        <v>579.70000000000005</v>
      </c>
      <c r="G682" s="143">
        <f t="shared" si="981"/>
        <v>0</v>
      </c>
      <c r="H682" s="180">
        <f t="shared" si="981"/>
        <v>579.70000000000005</v>
      </c>
      <c r="I682" s="143">
        <f t="shared" ref="I682:L682" si="982">I683</f>
        <v>579.70000000000005</v>
      </c>
      <c r="J682" s="143">
        <f t="shared" si="981"/>
        <v>0</v>
      </c>
      <c r="K682" s="180">
        <f t="shared" si="981"/>
        <v>579.70000000000005</v>
      </c>
      <c r="L682" s="143">
        <f t="shared" si="982"/>
        <v>579.70000000000005</v>
      </c>
      <c r="M682" s="143">
        <f t="shared" si="981"/>
        <v>0</v>
      </c>
      <c r="N682" s="180">
        <f t="shared" si="981"/>
        <v>579.70000000000005</v>
      </c>
    </row>
    <row r="683" spans="1:14" ht="31.5" outlineLevel="4" x14ac:dyDescent="0.25">
      <c r="A683" s="198" t="s">
        <v>482</v>
      </c>
      <c r="B683" s="198" t="s">
        <v>458</v>
      </c>
      <c r="C683" s="198" t="s">
        <v>264</v>
      </c>
      <c r="D683" s="198"/>
      <c r="E683" s="254" t="s">
        <v>265</v>
      </c>
      <c r="F683" s="143">
        <f>F684+F688+F690</f>
        <v>579.70000000000005</v>
      </c>
      <c r="G683" s="143">
        <f t="shared" ref="G683:H683" si="983">G684+G688+G690</f>
        <v>0</v>
      </c>
      <c r="H683" s="180">
        <f t="shared" si="983"/>
        <v>579.70000000000005</v>
      </c>
      <c r="I683" s="143">
        <f>I684+I688+I690</f>
        <v>579.70000000000005</v>
      </c>
      <c r="J683" s="143">
        <f t="shared" ref="J683" si="984">J684+J688+J690</f>
        <v>0</v>
      </c>
      <c r="K683" s="180">
        <f t="shared" ref="K683" si="985">K684+K688+K690</f>
        <v>579.70000000000005</v>
      </c>
      <c r="L683" s="143">
        <f>L684+L688+L690</f>
        <v>579.70000000000005</v>
      </c>
      <c r="M683" s="143">
        <f t="shared" ref="M683" si="986">M684+M688+M690</f>
        <v>0</v>
      </c>
      <c r="N683" s="180">
        <f t="shared" ref="N683" si="987">N684+N688+N690</f>
        <v>579.70000000000005</v>
      </c>
    </row>
    <row r="684" spans="1:14" ht="20.25" customHeight="1" outlineLevel="5" x14ac:dyDescent="0.25">
      <c r="A684" s="198" t="s">
        <v>482</v>
      </c>
      <c r="B684" s="198" t="s">
        <v>458</v>
      </c>
      <c r="C684" s="198" t="s">
        <v>273</v>
      </c>
      <c r="D684" s="198"/>
      <c r="E684" s="254" t="s">
        <v>546</v>
      </c>
      <c r="F684" s="143">
        <f t="shared" ref="F684:H684" si="988">F685+F686+F687</f>
        <v>407.4</v>
      </c>
      <c r="G684" s="143">
        <f t="shared" si="988"/>
        <v>0</v>
      </c>
      <c r="H684" s="180">
        <f t="shared" si="988"/>
        <v>407.4</v>
      </c>
      <c r="I684" s="143">
        <f t="shared" ref="I684:N684" si="989">I685+I686+I687</f>
        <v>407.4</v>
      </c>
      <c r="J684" s="143">
        <f t="shared" si="989"/>
        <v>0</v>
      </c>
      <c r="K684" s="180">
        <f t="shared" si="989"/>
        <v>407.4</v>
      </c>
      <c r="L684" s="143">
        <f t="shared" si="989"/>
        <v>407.4</v>
      </c>
      <c r="M684" s="143">
        <f t="shared" si="989"/>
        <v>0</v>
      </c>
      <c r="N684" s="180">
        <f t="shared" si="989"/>
        <v>407.4</v>
      </c>
    </row>
    <row r="685" spans="1:14" ht="15.75" outlineLevel="7" x14ac:dyDescent="0.25">
      <c r="A685" s="175" t="s">
        <v>482</v>
      </c>
      <c r="B685" s="175" t="s">
        <v>458</v>
      </c>
      <c r="C685" s="175" t="s">
        <v>273</v>
      </c>
      <c r="D685" s="175" t="s">
        <v>7</v>
      </c>
      <c r="E685" s="256" t="s">
        <v>8</v>
      </c>
      <c r="F685" s="108">
        <v>71.099999999999994</v>
      </c>
      <c r="G685" s="108"/>
      <c r="H685" s="3">
        <f t="shared" ref="H685:H687" si="990">SUM(F685:G685)</f>
        <v>71.099999999999994</v>
      </c>
      <c r="I685" s="145">
        <v>71.099999999999994</v>
      </c>
      <c r="J685" s="108"/>
      <c r="K685" s="3">
        <f t="shared" ref="K685:K687" si="991">SUM(I685:J685)</f>
        <v>71.099999999999994</v>
      </c>
      <c r="L685" s="145">
        <v>71.099999999999994</v>
      </c>
      <c r="M685" s="108"/>
      <c r="N685" s="3">
        <f t="shared" ref="N685:N687" si="992">SUM(L685:M685)</f>
        <v>71.099999999999994</v>
      </c>
    </row>
    <row r="686" spans="1:14" ht="15.75" outlineLevel="7" x14ac:dyDescent="0.25">
      <c r="A686" s="175" t="s">
        <v>482</v>
      </c>
      <c r="B686" s="175" t="s">
        <v>458</v>
      </c>
      <c r="C686" s="175" t="s">
        <v>273</v>
      </c>
      <c r="D686" s="175" t="s">
        <v>19</v>
      </c>
      <c r="E686" s="256" t="s">
        <v>20</v>
      </c>
      <c r="F686" s="108">
        <v>62.4</v>
      </c>
      <c r="G686" s="108"/>
      <c r="H686" s="3">
        <f t="shared" si="990"/>
        <v>62.4</v>
      </c>
      <c r="I686" s="145">
        <v>62.4</v>
      </c>
      <c r="J686" s="108"/>
      <c r="K686" s="3">
        <f t="shared" si="991"/>
        <v>62.4</v>
      </c>
      <c r="L686" s="145">
        <v>62.4</v>
      </c>
      <c r="M686" s="108"/>
      <c r="N686" s="3">
        <f t="shared" si="992"/>
        <v>62.4</v>
      </c>
    </row>
    <row r="687" spans="1:14" ht="15.75" outlineLevel="7" x14ac:dyDescent="0.25">
      <c r="A687" s="175" t="s">
        <v>482</v>
      </c>
      <c r="B687" s="175" t="s">
        <v>458</v>
      </c>
      <c r="C687" s="175" t="s">
        <v>273</v>
      </c>
      <c r="D687" s="175" t="s">
        <v>51</v>
      </c>
      <c r="E687" s="256" t="s">
        <v>52</v>
      </c>
      <c r="F687" s="108">
        <v>273.89999999999998</v>
      </c>
      <c r="G687" s="108"/>
      <c r="H687" s="3">
        <f t="shared" si="990"/>
        <v>273.89999999999998</v>
      </c>
      <c r="I687" s="145">
        <v>273.89999999999998</v>
      </c>
      <c r="J687" s="108"/>
      <c r="K687" s="3">
        <f t="shared" si="991"/>
        <v>273.89999999999998</v>
      </c>
      <c r="L687" s="145">
        <v>273.89999999999998</v>
      </c>
      <c r="M687" s="108"/>
      <c r="N687" s="3">
        <f t="shared" si="992"/>
        <v>273.89999999999998</v>
      </c>
    </row>
    <row r="688" spans="1:14" ht="15.75" outlineLevel="5" x14ac:dyDescent="0.25">
      <c r="A688" s="198" t="s">
        <v>482</v>
      </c>
      <c r="B688" s="198" t="s">
        <v>458</v>
      </c>
      <c r="C688" s="198" t="s">
        <v>274</v>
      </c>
      <c r="D688" s="198"/>
      <c r="E688" s="254" t="s">
        <v>275</v>
      </c>
      <c r="F688" s="143">
        <f t="shared" ref="F688:N688" si="993">F689</f>
        <v>97.3</v>
      </c>
      <c r="G688" s="143">
        <f t="shared" si="993"/>
        <v>0</v>
      </c>
      <c r="H688" s="180">
        <f t="shared" si="993"/>
        <v>97.3</v>
      </c>
      <c r="I688" s="143">
        <f t="shared" ref="I688:L688" si="994">I689</f>
        <v>97.3</v>
      </c>
      <c r="J688" s="143">
        <f t="shared" si="993"/>
        <v>0</v>
      </c>
      <c r="K688" s="180">
        <f t="shared" si="993"/>
        <v>97.3</v>
      </c>
      <c r="L688" s="143">
        <f t="shared" si="994"/>
        <v>97.3</v>
      </c>
      <c r="M688" s="143">
        <f t="shared" si="993"/>
        <v>0</v>
      </c>
      <c r="N688" s="180">
        <f t="shared" si="993"/>
        <v>97.3</v>
      </c>
    </row>
    <row r="689" spans="1:14" ht="15.75" outlineLevel="7" x14ac:dyDescent="0.25">
      <c r="A689" s="175" t="s">
        <v>482</v>
      </c>
      <c r="B689" s="175" t="s">
        <v>458</v>
      </c>
      <c r="C689" s="175" t="s">
        <v>274</v>
      </c>
      <c r="D689" s="175" t="s">
        <v>51</v>
      </c>
      <c r="E689" s="256" t="s">
        <v>52</v>
      </c>
      <c r="F689" s="108">
        <v>97.3</v>
      </c>
      <c r="G689" s="108"/>
      <c r="H689" s="3">
        <f>SUM(F689:G689)</f>
        <v>97.3</v>
      </c>
      <c r="I689" s="108">
        <v>97.3</v>
      </c>
      <c r="J689" s="108"/>
      <c r="K689" s="3">
        <f>SUM(I689:J689)</f>
        <v>97.3</v>
      </c>
      <c r="L689" s="108">
        <v>97.3</v>
      </c>
      <c r="M689" s="108"/>
      <c r="N689" s="3">
        <f>SUM(L689:M689)</f>
        <v>97.3</v>
      </c>
    </row>
    <row r="690" spans="1:14" ht="15.75" outlineLevel="5" x14ac:dyDescent="0.25">
      <c r="A690" s="198" t="s">
        <v>482</v>
      </c>
      <c r="B690" s="198" t="s">
        <v>458</v>
      </c>
      <c r="C690" s="198" t="s">
        <v>276</v>
      </c>
      <c r="D690" s="198"/>
      <c r="E690" s="254" t="s">
        <v>277</v>
      </c>
      <c r="F690" s="143">
        <f t="shared" ref="F690:N690" si="995">F691</f>
        <v>75</v>
      </c>
      <c r="G690" s="143">
        <f t="shared" si="995"/>
        <v>0</v>
      </c>
      <c r="H690" s="180">
        <f t="shared" si="995"/>
        <v>75</v>
      </c>
      <c r="I690" s="143">
        <f t="shared" ref="I690:L690" si="996">I691</f>
        <v>75</v>
      </c>
      <c r="J690" s="143">
        <f t="shared" si="995"/>
        <v>0</v>
      </c>
      <c r="K690" s="180">
        <f t="shared" si="995"/>
        <v>75</v>
      </c>
      <c r="L690" s="143">
        <f t="shared" si="996"/>
        <v>75</v>
      </c>
      <c r="M690" s="143">
        <f t="shared" si="995"/>
        <v>0</v>
      </c>
      <c r="N690" s="180">
        <f t="shared" si="995"/>
        <v>75</v>
      </c>
    </row>
    <row r="691" spans="1:14" ht="15.75" outlineLevel="7" x14ac:dyDescent="0.25">
      <c r="A691" s="175" t="s">
        <v>482</v>
      </c>
      <c r="B691" s="175" t="s">
        <v>458</v>
      </c>
      <c r="C691" s="175" t="s">
        <v>276</v>
      </c>
      <c r="D691" s="175" t="s">
        <v>19</v>
      </c>
      <c r="E691" s="256" t="s">
        <v>20</v>
      </c>
      <c r="F691" s="108">
        <v>75</v>
      </c>
      <c r="G691" s="108"/>
      <c r="H691" s="3">
        <f>SUM(F691:G691)</f>
        <v>75</v>
      </c>
      <c r="I691" s="145">
        <v>75</v>
      </c>
      <c r="J691" s="108"/>
      <c r="K691" s="3">
        <f>SUM(I691:J691)</f>
        <v>75</v>
      </c>
      <c r="L691" s="145">
        <v>75</v>
      </c>
      <c r="M691" s="108"/>
      <c r="N691" s="3">
        <f>SUM(L691:M691)</f>
        <v>75</v>
      </c>
    </row>
    <row r="692" spans="1:14" ht="31.5" outlineLevel="3" x14ac:dyDescent="0.25">
      <c r="A692" s="198" t="s">
        <v>482</v>
      </c>
      <c r="B692" s="198" t="s">
        <v>458</v>
      </c>
      <c r="C692" s="198" t="s">
        <v>255</v>
      </c>
      <c r="D692" s="198"/>
      <c r="E692" s="254" t="s">
        <v>256</v>
      </c>
      <c r="F692" s="143">
        <f>F693+F699</f>
        <v>58840.899999999994</v>
      </c>
      <c r="G692" s="143">
        <f t="shared" ref="G692:H692" si="997">G693+G699</f>
        <v>0</v>
      </c>
      <c r="H692" s="180">
        <f t="shared" si="997"/>
        <v>58840.899999999994</v>
      </c>
      <c r="I692" s="143">
        <f>I693+I699</f>
        <v>58845.799999999996</v>
      </c>
      <c r="J692" s="143">
        <f t="shared" ref="J692" si="998">J693+J699</f>
        <v>0</v>
      </c>
      <c r="K692" s="180">
        <f t="shared" ref="K692" si="999">K693+K699</f>
        <v>58845.799999999996</v>
      </c>
      <c r="L692" s="143">
        <f>L693+L699</f>
        <v>58845.799999999996</v>
      </c>
      <c r="M692" s="143">
        <f t="shared" ref="M692" si="1000">M693+M699</f>
        <v>0</v>
      </c>
      <c r="N692" s="180">
        <f t="shared" ref="N692" si="1001">N693+N699</f>
        <v>58845.799999999996</v>
      </c>
    </row>
    <row r="693" spans="1:14" ht="31.5" outlineLevel="4" x14ac:dyDescent="0.25">
      <c r="A693" s="198" t="s">
        <v>482</v>
      </c>
      <c r="B693" s="198" t="s">
        <v>458</v>
      </c>
      <c r="C693" s="198" t="s">
        <v>257</v>
      </c>
      <c r="D693" s="198"/>
      <c r="E693" s="254" t="s">
        <v>31</v>
      </c>
      <c r="F693" s="143">
        <f>F694+F697</f>
        <v>27437.199999999997</v>
      </c>
      <c r="G693" s="143">
        <f t="shared" ref="G693:H693" si="1002">G694+G697</f>
        <v>0</v>
      </c>
      <c r="H693" s="180">
        <f t="shared" si="1002"/>
        <v>27437.199999999997</v>
      </c>
      <c r="I693" s="143">
        <f>I694+I697</f>
        <v>27437.199999999997</v>
      </c>
      <c r="J693" s="143">
        <f t="shared" ref="J693" si="1003">J694+J697</f>
        <v>0</v>
      </c>
      <c r="K693" s="180">
        <f t="shared" ref="K693" si="1004">K694+K697</f>
        <v>27437.199999999997</v>
      </c>
      <c r="L693" s="143">
        <f>L694+L697</f>
        <v>27437.199999999997</v>
      </c>
      <c r="M693" s="143">
        <f t="shared" ref="M693" si="1005">M694+M697</f>
        <v>0</v>
      </c>
      <c r="N693" s="180">
        <f t="shared" ref="N693" si="1006">N694+N697</f>
        <v>27437.199999999997</v>
      </c>
    </row>
    <row r="694" spans="1:14" ht="15.75" outlineLevel="5" x14ac:dyDescent="0.25">
      <c r="A694" s="198" t="s">
        <v>482</v>
      </c>
      <c r="B694" s="198" t="s">
        <v>458</v>
      </c>
      <c r="C694" s="198" t="s">
        <v>278</v>
      </c>
      <c r="D694" s="198"/>
      <c r="E694" s="254" t="s">
        <v>33</v>
      </c>
      <c r="F694" s="143">
        <f t="shared" ref="F694:H694" si="1007">F695+F696</f>
        <v>13793.8</v>
      </c>
      <c r="G694" s="143">
        <f t="shared" si="1007"/>
        <v>0</v>
      </c>
      <c r="H694" s="180">
        <f t="shared" si="1007"/>
        <v>13793.8</v>
      </c>
      <c r="I694" s="143">
        <f t="shared" ref="I694:N694" si="1008">I695+I696</f>
        <v>13793.8</v>
      </c>
      <c r="J694" s="143">
        <f t="shared" si="1008"/>
        <v>0</v>
      </c>
      <c r="K694" s="180">
        <f t="shared" si="1008"/>
        <v>13793.8</v>
      </c>
      <c r="L694" s="143">
        <f t="shared" si="1008"/>
        <v>13793.8</v>
      </c>
      <c r="M694" s="143">
        <f t="shared" si="1008"/>
        <v>0</v>
      </c>
      <c r="N694" s="180">
        <f t="shared" si="1008"/>
        <v>13793.8</v>
      </c>
    </row>
    <row r="695" spans="1:14" ht="31.5" outlineLevel="7" x14ac:dyDescent="0.25">
      <c r="A695" s="175" t="s">
        <v>482</v>
      </c>
      <c r="B695" s="175" t="s">
        <v>458</v>
      </c>
      <c r="C695" s="175" t="s">
        <v>278</v>
      </c>
      <c r="D695" s="175" t="s">
        <v>4</v>
      </c>
      <c r="E695" s="256" t="s">
        <v>5</v>
      </c>
      <c r="F695" s="108">
        <v>13708.9</v>
      </c>
      <c r="G695" s="108"/>
      <c r="H695" s="3">
        <f t="shared" ref="H695:H696" si="1009">SUM(F695:G695)</f>
        <v>13708.9</v>
      </c>
      <c r="I695" s="145">
        <v>13708.9</v>
      </c>
      <c r="J695" s="108"/>
      <c r="K695" s="3">
        <f t="shared" ref="K695:K696" si="1010">SUM(I695:J695)</f>
        <v>13708.9</v>
      </c>
      <c r="L695" s="145">
        <v>13708.9</v>
      </c>
      <c r="M695" s="108"/>
      <c r="N695" s="3">
        <f t="shared" ref="N695:N696" si="1011">SUM(L695:M695)</f>
        <v>13708.9</v>
      </c>
    </row>
    <row r="696" spans="1:14" ht="15.75" outlineLevel="7" x14ac:dyDescent="0.25">
      <c r="A696" s="175" t="s">
        <v>482</v>
      </c>
      <c r="B696" s="175" t="s">
        <v>458</v>
      </c>
      <c r="C696" s="175" t="s">
        <v>278</v>
      </c>
      <c r="D696" s="175" t="s">
        <v>7</v>
      </c>
      <c r="E696" s="256" t="s">
        <v>8</v>
      </c>
      <c r="F696" s="108">
        <v>84.9</v>
      </c>
      <c r="G696" s="108"/>
      <c r="H696" s="3">
        <f t="shared" si="1009"/>
        <v>84.9</v>
      </c>
      <c r="I696" s="145">
        <v>84.9</v>
      </c>
      <c r="J696" s="108"/>
      <c r="K696" s="3">
        <f t="shared" si="1010"/>
        <v>84.9</v>
      </c>
      <c r="L696" s="145">
        <v>84.9</v>
      </c>
      <c r="M696" s="108"/>
      <c r="N696" s="3">
        <f t="shared" si="1011"/>
        <v>84.9</v>
      </c>
    </row>
    <row r="697" spans="1:14" ht="15.75" outlineLevel="5" x14ac:dyDescent="0.25">
      <c r="A697" s="198" t="s">
        <v>482</v>
      </c>
      <c r="B697" s="198" t="s">
        <v>458</v>
      </c>
      <c r="C697" s="198" t="s">
        <v>279</v>
      </c>
      <c r="D697" s="198"/>
      <c r="E697" s="254" t="s">
        <v>196</v>
      </c>
      <c r="F697" s="143">
        <f t="shared" ref="F697:N697" si="1012">F698</f>
        <v>13643.4</v>
      </c>
      <c r="G697" s="143">
        <f t="shared" si="1012"/>
        <v>0</v>
      </c>
      <c r="H697" s="180">
        <f t="shared" si="1012"/>
        <v>13643.4</v>
      </c>
      <c r="I697" s="143">
        <f t="shared" ref="I697:L697" si="1013">I698</f>
        <v>13643.4</v>
      </c>
      <c r="J697" s="143">
        <f t="shared" si="1012"/>
        <v>0</v>
      </c>
      <c r="K697" s="180">
        <f t="shared" si="1012"/>
        <v>13643.4</v>
      </c>
      <c r="L697" s="143">
        <f t="shared" si="1013"/>
        <v>13643.4</v>
      </c>
      <c r="M697" s="143">
        <f t="shared" si="1012"/>
        <v>0</v>
      </c>
      <c r="N697" s="180">
        <f t="shared" si="1012"/>
        <v>13643.4</v>
      </c>
    </row>
    <row r="698" spans="1:14" ht="15.75" outlineLevel="7" x14ac:dyDescent="0.25">
      <c r="A698" s="175" t="s">
        <v>482</v>
      </c>
      <c r="B698" s="175" t="s">
        <v>458</v>
      </c>
      <c r="C698" s="175" t="s">
        <v>279</v>
      </c>
      <c r="D698" s="175" t="s">
        <v>51</v>
      </c>
      <c r="E698" s="256" t="s">
        <v>52</v>
      </c>
      <c r="F698" s="108">
        <v>13643.4</v>
      </c>
      <c r="G698" s="108"/>
      <c r="H698" s="3">
        <f>SUM(F698:G698)</f>
        <v>13643.4</v>
      </c>
      <c r="I698" s="145">
        <v>13643.4</v>
      </c>
      <c r="J698" s="108"/>
      <c r="K698" s="3">
        <f>SUM(I698:J698)</f>
        <v>13643.4</v>
      </c>
      <c r="L698" s="145">
        <v>13643.4</v>
      </c>
      <c r="M698" s="108"/>
      <c r="N698" s="3">
        <f>SUM(L698:M698)</f>
        <v>13643.4</v>
      </c>
    </row>
    <row r="699" spans="1:14" ht="31.5" outlineLevel="4" x14ac:dyDescent="0.25">
      <c r="A699" s="198" t="s">
        <v>482</v>
      </c>
      <c r="B699" s="198" t="s">
        <v>458</v>
      </c>
      <c r="C699" s="198" t="s">
        <v>260</v>
      </c>
      <c r="D699" s="198"/>
      <c r="E699" s="254" t="s">
        <v>261</v>
      </c>
      <c r="F699" s="143">
        <f>F700+F702+F706</f>
        <v>31403.699999999997</v>
      </c>
      <c r="G699" s="143">
        <f t="shared" ref="G699:H699" si="1014">G700+G702+G706</f>
        <v>0</v>
      </c>
      <c r="H699" s="180">
        <f t="shared" si="1014"/>
        <v>31403.699999999997</v>
      </c>
      <c r="I699" s="143">
        <f t="shared" ref="I699:L699" si="1015">I700+I702+I706</f>
        <v>31408.6</v>
      </c>
      <c r="J699" s="143">
        <f t="shared" ref="J699" si="1016">J700+J702+J706</f>
        <v>0</v>
      </c>
      <c r="K699" s="180">
        <f t="shared" ref="K699" si="1017">K700+K702+K706</f>
        <v>31408.6</v>
      </c>
      <c r="L699" s="143">
        <f t="shared" si="1015"/>
        <v>31408.6</v>
      </c>
      <c r="M699" s="143">
        <f t="shared" ref="M699" si="1018">M700+M702+M706</f>
        <v>0</v>
      </c>
      <c r="N699" s="180">
        <f t="shared" ref="N699" si="1019">N700+N702+N706</f>
        <v>31408.6</v>
      </c>
    </row>
    <row r="700" spans="1:14" ht="15.75" outlineLevel="4" x14ac:dyDescent="0.25">
      <c r="A700" s="198" t="s">
        <v>482</v>
      </c>
      <c r="B700" s="198" t="s">
        <v>458</v>
      </c>
      <c r="C700" s="198" t="s">
        <v>271</v>
      </c>
      <c r="D700" s="198"/>
      <c r="E700" s="254" t="s">
        <v>272</v>
      </c>
      <c r="F700" s="143">
        <f>F701</f>
        <v>4455</v>
      </c>
      <c r="G700" s="143">
        <f t="shared" ref="G700:H700" si="1020">G701</f>
        <v>0</v>
      </c>
      <c r="H700" s="180">
        <f t="shared" si="1020"/>
        <v>4455</v>
      </c>
      <c r="I700" s="143">
        <f>I701</f>
        <v>4455</v>
      </c>
      <c r="J700" s="143">
        <f t="shared" ref="J700" si="1021">J701</f>
        <v>0</v>
      </c>
      <c r="K700" s="180">
        <f t="shared" ref="K700" si="1022">K701</f>
        <v>4455</v>
      </c>
      <c r="L700" s="143">
        <f>L701</f>
        <v>4455</v>
      </c>
      <c r="M700" s="143">
        <f t="shared" ref="M700" si="1023">M701</f>
        <v>0</v>
      </c>
      <c r="N700" s="180">
        <f t="shared" ref="N700" si="1024">N701</f>
        <v>4455</v>
      </c>
    </row>
    <row r="701" spans="1:14" ht="15.75" outlineLevel="4" x14ac:dyDescent="0.25">
      <c r="A701" s="175" t="s">
        <v>482</v>
      </c>
      <c r="B701" s="175" t="s">
        <v>458</v>
      </c>
      <c r="C701" s="175" t="s">
        <v>271</v>
      </c>
      <c r="D701" s="175" t="s">
        <v>51</v>
      </c>
      <c r="E701" s="256" t="s">
        <v>52</v>
      </c>
      <c r="F701" s="108">
        <v>4455</v>
      </c>
      <c r="G701" s="108"/>
      <c r="H701" s="3">
        <f>SUM(F701:G701)</f>
        <v>4455</v>
      </c>
      <c r="I701" s="145">
        <v>4455</v>
      </c>
      <c r="J701" s="108"/>
      <c r="K701" s="3">
        <f>SUM(I701:J701)</f>
        <v>4455</v>
      </c>
      <c r="L701" s="145">
        <v>4455</v>
      </c>
      <c r="M701" s="108"/>
      <c r="N701" s="3">
        <f>SUM(L701:M701)</f>
        <v>4455</v>
      </c>
    </row>
    <row r="702" spans="1:14" ht="15.75" outlineLevel="4" x14ac:dyDescent="0.25">
      <c r="A702" s="198" t="s">
        <v>482</v>
      </c>
      <c r="B702" s="198" t="s">
        <v>458</v>
      </c>
      <c r="C702" s="198" t="s">
        <v>614</v>
      </c>
      <c r="D702" s="198"/>
      <c r="E702" s="254" t="s">
        <v>615</v>
      </c>
      <c r="F702" s="143">
        <f>F703+F704+F705</f>
        <v>26692.6</v>
      </c>
      <c r="G702" s="143">
        <f t="shared" ref="G702:H702" si="1025">G703+G704+G705</f>
        <v>0</v>
      </c>
      <c r="H702" s="180">
        <f t="shared" si="1025"/>
        <v>26692.6</v>
      </c>
      <c r="I702" s="143">
        <f t="shared" ref="I702:L702" si="1026">I703+I704+I705</f>
        <v>26692.6</v>
      </c>
      <c r="J702" s="143">
        <f t="shared" ref="J702" si="1027">J703+J704+J705</f>
        <v>0</v>
      </c>
      <c r="K702" s="180">
        <f t="shared" ref="K702" si="1028">K703+K704+K705</f>
        <v>26692.6</v>
      </c>
      <c r="L702" s="143">
        <f t="shared" si="1026"/>
        <v>26692.6</v>
      </c>
      <c r="M702" s="143">
        <f t="shared" ref="M702" si="1029">M703+M704+M705</f>
        <v>0</v>
      </c>
      <c r="N702" s="180">
        <f t="shared" ref="N702" si="1030">N703+N704+N705</f>
        <v>26692.6</v>
      </c>
    </row>
    <row r="703" spans="1:14" ht="15.75" outlineLevel="4" x14ac:dyDescent="0.25">
      <c r="A703" s="175" t="s">
        <v>482</v>
      </c>
      <c r="B703" s="175" t="s">
        <v>458</v>
      </c>
      <c r="C703" s="175" t="s">
        <v>614</v>
      </c>
      <c r="D703" s="175" t="s">
        <v>19</v>
      </c>
      <c r="E703" s="256" t="s">
        <v>20</v>
      </c>
      <c r="F703" s="108">
        <v>210.7</v>
      </c>
      <c r="G703" s="108"/>
      <c r="H703" s="3">
        <f t="shared" ref="H703:H705" si="1031">SUM(F703:G703)</f>
        <v>210.7</v>
      </c>
      <c r="I703" s="108">
        <v>210.7</v>
      </c>
      <c r="J703" s="108"/>
      <c r="K703" s="3">
        <f t="shared" ref="K703:K705" si="1032">SUM(I703:J703)</f>
        <v>210.7</v>
      </c>
      <c r="L703" s="108">
        <v>210.7</v>
      </c>
      <c r="M703" s="108"/>
      <c r="N703" s="3">
        <f t="shared" ref="N703:N705" si="1033">SUM(L703:M703)</f>
        <v>210.7</v>
      </c>
    </row>
    <row r="704" spans="1:14" ht="15.75" outlineLevel="4" x14ac:dyDescent="0.25">
      <c r="A704" s="175" t="s">
        <v>482</v>
      </c>
      <c r="B704" s="175" t="s">
        <v>458</v>
      </c>
      <c r="C704" s="175" t="s">
        <v>614</v>
      </c>
      <c r="D704" s="175" t="s">
        <v>51</v>
      </c>
      <c r="E704" s="256" t="s">
        <v>52</v>
      </c>
      <c r="F704" s="108">
        <v>7903.1</v>
      </c>
      <c r="G704" s="108"/>
      <c r="H704" s="3">
        <f t="shared" si="1031"/>
        <v>7903.1</v>
      </c>
      <c r="I704" s="108">
        <v>7903.1</v>
      </c>
      <c r="J704" s="108"/>
      <c r="K704" s="3">
        <f t="shared" si="1032"/>
        <v>7903.1</v>
      </c>
      <c r="L704" s="108">
        <v>7903.1</v>
      </c>
      <c r="M704" s="108"/>
      <c r="N704" s="3">
        <f t="shared" si="1033"/>
        <v>7903.1</v>
      </c>
    </row>
    <row r="705" spans="1:14" ht="15.75" outlineLevel="4" x14ac:dyDescent="0.25">
      <c r="A705" s="175" t="s">
        <v>482</v>
      </c>
      <c r="B705" s="175" t="s">
        <v>458</v>
      </c>
      <c r="C705" s="175" t="s">
        <v>614</v>
      </c>
      <c r="D705" s="175" t="s">
        <v>15</v>
      </c>
      <c r="E705" s="256" t="s">
        <v>16</v>
      </c>
      <c r="F705" s="108">
        <v>18578.8</v>
      </c>
      <c r="G705" s="108"/>
      <c r="H705" s="3">
        <f t="shared" si="1031"/>
        <v>18578.8</v>
      </c>
      <c r="I705" s="108">
        <v>18578.8</v>
      </c>
      <c r="J705" s="108"/>
      <c r="K705" s="3">
        <f t="shared" si="1032"/>
        <v>18578.8</v>
      </c>
      <c r="L705" s="108">
        <v>18578.8</v>
      </c>
      <c r="M705" s="108"/>
      <c r="N705" s="3">
        <f t="shared" si="1033"/>
        <v>18578.8</v>
      </c>
    </row>
    <row r="706" spans="1:14" ht="15.75" outlineLevel="4" x14ac:dyDescent="0.25">
      <c r="A706" s="198" t="s">
        <v>482</v>
      </c>
      <c r="B706" s="198" t="s">
        <v>458</v>
      </c>
      <c r="C706" s="198" t="s">
        <v>603</v>
      </c>
      <c r="D706" s="198"/>
      <c r="E706" s="254" t="s">
        <v>604</v>
      </c>
      <c r="F706" s="143">
        <f>F707+F708</f>
        <v>256.10000000000002</v>
      </c>
      <c r="G706" s="143">
        <f t="shared" ref="G706:H706" si="1034">G707+G708</f>
        <v>0</v>
      </c>
      <c r="H706" s="180">
        <f t="shared" si="1034"/>
        <v>256.10000000000002</v>
      </c>
      <c r="I706" s="143">
        <f t="shared" ref="I706:L706" si="1035">I707+I708</f>
        <v>261</v>
      </c>
      <c r="J706" s="143">
        <f t="shared" ref="J706" si="1036">J707+J708</f>
        <v>0</v>
      </c>
      <c r="K706" s="180">
        <f t="shared" ref="K706" si="1037">K707+K708</f>
        <v>261</v>
      </c>
      <c r="L706" s="143">
        <f t="shared" si="1035"/>
        <v>261</v>
      </c>
      <c r="M706" s="143">
        <f t="shared" ref="M706" si="1038">M707+M708</f>
        <v>0</v>
      </c>
      <c r="N706" s="180">
        <f t="shared" ref="N706" si="1039">N707+N708</f>
        <v>261</v>
      </c>
    </row>
    <row r="707" spans="1:14" ht="31.5" outlineLevel="4" x14ac:dyDescent="0.25">
      <c r="A707" s="175" t="s">
        <v>482</v>
      </c>
      <c r="B707" s="175" t="s">
        <v>458</v>
      </c>
      <c r="C707" s="175" t="s">
        <v>603</v>
      </c>
      <c r="D707" s="175" t="s">
        <v>4</v>
      </c>
      <c r="E707" s="256" t="s">
        <v>5</v>
      </c>
      <c r="F707" s="134">
        <v>248.4</v>
      </c>
      <c r="G707" s="108"/>
      <c r="H707" s="3">
        <f t="shared" ref="H707:H708" si="1040">SUM(F707:G707)</f>
        <v>248.4</v>
      </c>
      <c r="I707" s="134">
        <v>253.4</v>
      </c>
      <c r="J707" s="108"/>
      <c r="K707" s="3">
        <f t="shared" ref="K707:K708" si="1041">SUM(I707:J707)</f>
        <v>253.4</v>
      </c>
      <c r="L707" s="134">
        <v>253.4</v>
      </c>
      <c r="M707" s="108"/>
      <c r="N707" s="3">
        <f t="shared" ref="N707:N708" si="1042">SUM(L707:M707)</f>
        <v>253.4</v>
      </c>
    </row>
    <row r="708" spans="1:14" ht="15.75" outlineLevel="4" x14ac:dyDescent="0.25">
      <c r="A708" s="175" t="s">
        <v>482</v>
      </c>
      <c r="B708" s="175" t="s">
        <v>458</v>
      </c>
      <c r="C708" s="175" t="s">
        <v>603</v>
      </c>
      <c r="D708" s="175" t="s">
        <v>7</v>
      </c>
      <c r="E708" s="256" t="s">
        <v>8</v>
      </c>
      <c r="F708" s="134">
        <v>7.7</v>
      </c>
      <c r="G708" s="108"/>
      <c r="H708" s="3">
        <f t="shared" si="1040"/>
        <v>7.7</v>
      </c>
      <c r="I708" s="134">
        <v>7.6</v>
      </c>
      <c r="J708" s="108"/>
      <c r="K708" s="3">
        <f t="shared" si="1041"/>
        <v>7.6</v>
      </c>
      <c r="L708" s="134">
        <v>7.6</v>
      </c>
      <c r="M708" s="108"/>
      <c r="N708" s="3">
        <f t="shared" si="1042"/>
        <v>7.6</v>
      </c>
    </row>
    <row r="709" spans="1:14" ht="31.5" outlineLevel="2" x14ac:dyDescent="0.25">
      <c r="A709" s="198" t="s">
        <v>482</v>
      </c>
      <c r="B709" s="198" t="s">
        <v>458</v>
      </c>
      <c r="C709" s="198" t="s">
        <v>36</v>
      </c>
      <c r="D709" s="198"/>
      <c r="E709" s="254" t="s">
        <v>37</v>
      </c>
      <c r="F709" s="143">
        <f t="shared" ref="F709:N709" si="1043">F710</f>
        <v>482.1</v>
      </c>
      <c r="G709" s="143">
        <f t="shared" si="1043"/>
        <v>0</v>
      </c>
      <c r="H709" s="180">
        <f t="shared" si="1043"/>
        <v>482.1</v>
      </c>
      <c r="I709" s="143">
        <f t="shared" ref="I709:L709" si="1044">I710</f>
        <v>482.1</v>
      </c>
      <c r="J709" s="143">
        <f t="shared" si="1043"/>
        <v>0</v>
      </c>
      <c r="K709" s="180">
        <f t="shared" si="1043"/>
        <v>482.1</v>
      </c>
      <c r="L709" s="143">
        <f t="shared" si="1044"/>
        <v>482.1</v>
      </c>
      <c r="M709" s="143">
        <f t="shared" si="1043"/>
        <v>0</v>
      </c>
      <c r="N709" s="180">
        <f t="shared" si="1043"/>
        <v>482.1</v>
      </c>
    </row>
    <row r="710" spans="1:14" ht="15.75" outlineLevel="3" x14ac:dyDescent="0.25">
      <c r="A710" s="198" t="s">
        <v>482</v>
      </c>
      <c r="B710" s="198" t="s">
        <v>458</v>
      </c>
      <c r="C710" s="198" t="s">
        <v>38</v>
      </c>
      <c r="D710" s="198"/>
      <c r="E710" s="254" t="s">
        <v>39</v>
      </c>
      <c r="F710" s="143">
        <f>F711+F715</f>
        <v>482.1</v>
      </c>
      <c r="G710" s="143">
        <f t="shared" ref="G710:H710" si="1045">G711+G715</f>
        <v>0</v>
      </c>
      <c r="H710" s="180">
        <f t="shared" si="1045"/>
        <v>482.1</v>
      </c>
      <c r="I710" s="143">
        <f>I711+I715</f>
        <v>482.1</v>
      </c>
      <c r="J710" s="143">
        <f t="shared" ref="J710" si="1046">J711+J715</f>
        <v>0</v>
      </c>
      <c r="K710" s="180">
        <f t="shared" ref="K710" si="1047">K711+K715</f>
        <v>482.1</v>
      </c>
      <c r="L710" s="143">
        <f>L711+L715</f>
        <v>482.1</v>
      </c>
      <c r="M710" s="143">
        <f t="shared" ref="M710" si="1048">M711+M715</f>
        <v>0</v>
      </c>
      <c r="N710" s="180">
        <f t="shared" ref="N710" si="1049">N711+N715</f>
        <v>482.1</v>
      </c>
    </row>
    <row r="711" spans="1:14" ht="15.75" outlineLevel="4" x14ac:dyDescent="0.25">
      <c r="A711" s="198" t="s">
        <v>482</v>
      </c>
      <c r="B711" s="198" t="s">
        <v>458</v>
      </c>
      <c r="C711" s="198" t="s">
        <v>94</v>
      </c>
      <c r="D711" s="198"/>
      <c r="E711" s="254" t="s">
        <v>95</v>
      </c>
      <c r="F711" s="143">
        <f>F712</f>
        <v>455.1</v>
      </c>
      <c r="G711" s="143">
        <f t="shared" ref="G711:H711" si="1050">G712</f>
        <v>0</v>
      </c>
      <c r="H711" s="180">
        <f t="shared" si="1050"/>
        <v>455.1</v>
      </c>
      <c r="I711" s="143">
        <f>I712</f>
        <v>455.1</v>
      </c>
      <c r="J711" s="143">
        <f t="shared" ref="J711" si="1051">J712</f>
        <v>0</v>
      </c>
      <c r="K711" s="180">
        <f t="shared" ref="K711" si="1052">K712</f>
        <v>455.1</v>
      </c>
      <c r="L711" s="143">
        <f>L712</f>
        <v>455.1</v>
      </c>
      <c r="M711" s="143">
        <f t="shared" ref="M711" si="1053">M712</f>
        <v>0</v>
      </c>
      <c r="N711" s="180">
        <f t="shared" ref="N711" si="1054">N712</f>
        <v>455.1</v>
      </c>
    </row>
    <row r="712" spans="1:14" ht="15.75" outlineLevel="5" x14ac:dyDescent="0.25">
      <c r="A712" s="198" t="s">
        <v>482</v>
      </c>
      <c r="B712" s="198" t="s">
        <v>458</v>
      </c>
      <c r="C712" s="198" t="s">
        <v>280</v>
      </c>
      <c r="D712" s="198"/>
      <c r="E712" s="254" t="s">
        <v>281</v>
      </c>
      <c r="F712" s="143">
        <f t="shared" ref="F712:H712" si="1055">F713+F714</f>
        <v>455.1</v>
      </c>
      <c r="G712" s="143">
        <f t="shared" si="1055"/>
        <v>0</v>
      </c>
      <c r="H712" s="180">
        <f t="shared" si="1055"/>
        <v>455.1</v>
      </c>
      <c r="I712" s="143">
        <f t="shared" ref="I712:N712" si="1056">I713+I714</f>
        <v>455.1</v>
      </c>
      <c r="J712" s="143">
        <f t="shared" si="1056"/>
        <v>0</v>
      </c>
      <c r="K712" s="180">
        <f t="shared" si="1056"/>
        <v>455.1</v>
      </c>
      <c r="L712" s="143">
        <f t="shared" si="1056"/>
        <v>455.1</v>
      </c>
      <c r="M712" s="143">
        <f t="shared" si="1056"/>
        <v>0</v>
      </c>
      <c r="N712" s="180">
        <f t="shared" si="1056"/>
        <v>455.1</v>
      </c>
    </row>
    <row r="713" spans="1:14" ht="15.75" outlineLevel="7" x14ac:dyDescent="0.25">
      <c r="A713" s="175" t="s">
        <v>482</v>
      </c>
      <c r="B713" s="175" t="s">
        <v>458</v>
      </c>
      <c r="C713" s="175" t="s">
        <v>280</v>
      </c>
      <c r="D713" s="175" t="s">
        <v>7</v>
      </c>
      <c r="E713" s="256" t="s">
        <v>8</v>
      </c>
      <c r="F713" s="108">
        <v>393.6</v>
      </c>
      <c r="G713" s="108"/>
      <c r="H713" s="3">
        <f t="shared" ref="H713:H714" si="1057">SUM(F713:G713)</f>
        <v>393.6</v>
      </c>
      <c r="I713" s="145">
        <v>393.6</v>
      </c>
      <c r="J713" s="108"/>
      <c r="K713" s="3">
        <f t="shared" ref="K713:K714" si="1058">SUM(I713:J713)</f>
        <v>393.6</v>
      </c>
      <c r="L713" s="145">
        <v>393.6</v>
      </c>
      <c r="M713" s="108"/>
      <c r="N713" s="3">
        <f t="shared" ref="N713:N714" si="1059">SUM(L713:M713)</f>
        <v>393.6</v>
      </c>
    </row>
    <row r="714" spans="1:14" ht="15.75" outlineLevel="7" x14ac:dyDescent="0.25">
      <c r="A714" s="175" t="s">
        <v>482</v>
      </c>
      <c r="B714" s="175" t="s">
        <v>458</v>
      </c>
      <c r="C714" s="175" t="s">
        <v>280</v>
      </c>
      <c r="D714" s="175" t="s">
        <v>51</v>
      </c>
      <c r="E714" s="256" t="s">
        <v>52</v>
      </c>
      <c r="F714" s="108">
        <v>61.5</v>
      </c>
      <c r="G714" s="108"/>
      <c r="H714" s="3">
        <f t="shared" si="1057"/>
        <v>61.5</v>
      </c>
      <c r="I714" s="145">
        <v>61.5</v>
      </c>
      <c r="J714" s="108"/>
      <c r="K714" s="3">
        <f t="shared" si="1058"/>
        <v>61.5</v>
      </c>
      <c r="L714" s="145">
        <v>61.5</v>
      </c>
      <c r="M714" s="108"/>
      <c r="N714" s="3">
        <f t="shared" si="1059"/>
        <v>61.5</v>
      </c>
    </row>
    <row r="715" spans="1:14" ht="31.5" outlineLevel="4" x14ac:dyDescent="0.25">
      <c r="A715" s="198" t="s">
        <v>482</v>
      </c>
      <c r="B715" s="198" t="s">
        <v>458</v>
      </c>
      <c r="C715" s="198" t="s">
        <v>282</v>
      </c>
      <c r="D715" s="198"/>
      <c r="E715" s="254" t="s">
        <v>283</v>
      </c>
      <c r="F715" s="143">
        <f t="shared" ref="F715:N715" si="1060">F716</f>
        <v>27</v>
      </c>
      <c r="G715" s="143">
        <f t="shared" si="1060"/>
        <v>0</v>
      </c>
      <c r="H715" s="180">
        <f t="shared" si="1060"/>
        <v>27</v>
      </c>
      <c r="I715" s="143">
        <f t="shared" ref="I715:L715" si="1061">I716</f>
        <v>27</v>
      </c>
      <c r="J715" s="143">
        <f t="shared" si="1060"/>
        <v>0</v>
      </c>
      <c r="K715" s="180">
        <f t="shared" si="1060"/>
        <v>27</v>
      </c>
      <c r="L715" s="143">
        <f t="shared" si="1061"/>
        <v>27</v>
      </c>
      <c r="M715" s="143">
        <f t="shared" si="1060"/>
        <v>0</v>
      </c>
      <c r="N715" s="180">
        <f t="shared" si="1060"/>
        <v>27</v>
      </c>
    </row>
    <row r="716" spans="1:14" ht="31.5" outlineLevel="5" x14ac:dyDescent="0.25">
      <c r="A716" s="198" t="s">
        <v>482</v>
      </c>
      <c r="B716" s="198" t="s">
        <v>458</v>
      </c>
      <c r="C716" s="198" t="s">
        <v>284</v>
      </c>
      <c r="D716" s="198"/>
      <c r="E716" s="254" t="s">
        <v>285</v>
      </c>
      <c r="F716" s="143">
        <f t="shared" ref="F716:H716" si="1062">F717+F718</f>
        <v>27</v>
      </c>
      <c r="G716" s="143">
        <f t="shared" si="1062"/>
        <v>0</v>
      </c>
      <c r="H716" s="180">
        <f t="shared" si="1062"/>
        <v>27</v>
      </c>
      <c r="I716" s="143">
        <f t="shared" ref="I716:N716" si="1063">I717+I718</f>
        <v>27</v>
      </c>
      <c r="J716" s="143">
        <f t="shared" si="1063"/>
        <v>0</v>
      </c>
      <c r="K716" s="180">
        <f t="shared" si="1063"/>
        <v>27</v>
      </c>
      <c r="L716" s="143">
        <f t="shared" si="1063"/>
        <v>27</v>
      </c>
      <c r="M716" s="143">
        <f t="shared" si="1063"/>
        <v>0</v>
      </c>
      <c r="N716" s="180">
        <f t="shared" si="1063"/>
        <v>27</v>
      </c>
    </row>
    <row r="717" spans="1:14" ht="15.75" outlineLevel="7" x14ac:dyDescent="0.25">
      <c r="A717" s="175" t="s">
        <v>482</v>
      </c>
      <c r="B717" s="175" t="s">
        <v>458</v>
      </c>
      <c r="C717" s="175" t="s">
        <v>284</v>
      </c>
      <c r="D717" s="175" t="s">
        <v>7</v>
      </c>
      <c r="E717" s="256" t="s">
        <v>8</v>
      </c>
      <c r="F717" s="108">
        <v>18</v>
      </c>
      <c r="G717" s="108"/>
      <c r="H717" s="3">
        <f t="shared" ref="H717:H718" si="1064">SUM(F717:G717)</f>
        <v>18</v>
      </c>
      <c r="I717" s="145">
        <v>18</v>
      </c>
      <c r="J717" s="108"/>
      <c r="K717" s="3">
        <f t="shared" ref="K717:K718" si="1065">SUM(I717:J717)</f>
        <v>18</v>
      </c>
      <c r="L717" s="145">
        <v>18</v>
      </c>
      <c r="M717" s="108"/>
      <c r="N717" s="3">
        <f t="shared" ref="N717:N718" si="1066">SUM(L717:M717)</f>
        <v>18</v>
      </c>
    </row>
    <row r="718" spans="1:14" ht="15.75" outlineLevel="7" x14ac:dyDescent="0.25">
      <c r="A718" s="175" t="s">
        <v>482</v>
      </c>
      <c r="B718" s="175" t="s">
        <v>458</v>
      </c>
      <c r="C718" s="175" t="s">
        <v>284</v>
      </c>
      <c r="D718" s="175" t="s">
        <v>51</v>
      </c>
      <c r="E718" s="256" t="s">
        <v>52</v>
      </c>
      <c r="F718" s="108">
        <v>9</v>
      </c>
      <c r="G718" s="108"/>
      <c r="H718" s="3">
        <f t="shared" si="1064"/>
        <v>9</v>
      </c>
      <c r="I718" s="145">
        <v>9</v>
      </c>
      <c r="J718" s="108"/>
      <c r="K718" s="3">
        <f t="shared" si="1065"/>
        <v>9</v>
      </c>
      <c r="L718" s="145">
        <v>9</v>
      </c>
      <c r="M718" s="108"/>
      <c r="N718" s="3">
        <f t="shared" si="1066"/>
        <v>9</v>
      </c>
    </row>
    <row r="719" spans="1:14" ht="15.75" outlineLevel="7" x14ac:dyDescent="0.25">
      <c r="A719" s="198" t="s">
        <v>482</v>
      </c>
      <c r="B719" s="198" t="s">
        <v>464</v>
      </c>
      <c r="C719" s="175"/>
      <c r="D719" s="175"/>
      <c r="E719" s="255" t="s">
        <v>465</v>
      </c>
      <c r="F719" s="143">
        <f>F720+F736</f>
        <v>17698.8</v>
      </c>
      <c r="G719" s="143">
        <f t="shared" ref="G719:H719" si="1067">G720+G736</f>
        <v>0</v>
      </c>
      <c r="H719" s="180">
        <f t="shared" si="1067"/>
        <v>17698.8</v>
      </c>
      <c r="I719" s="143">
        <f t="shared" ref="I719:L719" si="1068">I720+I736</f>
        <v>17400.400000000001</v>
      </c>
      <c r="J719" s="143">
        <f t="shared" ref="J719" si="1069">J720+J736</f>
        <v>0</v>
      </c>
      <c r="K719" s="180">
        <f t="shared" ref="K719" si="1070">K720+K736</f>
        <v>17400.400000000001</v>
      </c>
      <c r="L719" s="143">
        <f t="shared" si="1068"/>
        <v>18016.599999999999</v>
      </c>
      <c r="M719" s="143">
        <f t="shared" ref="M719" si="1071">M720+M736</f>
        <v>0</v>
      </c>
      <c r="N719" s="180">
        <f t="shared" ref="N719" si="1072">N720+N736</f>
        <v>18016.599999999999</v>
      </c>
    </row>
    <row r="720" spans="1:14" ht="15.75" outlineLevel="1" x14ac:dyDescent="0.25">
      <c r="A720" s="198" t="s">
        <v>482</v>
      </c>
      <c r="B720" s="198" t="s">
        <v>468</v>
      </c>
      <c r="C720" s="198"/>
      <c r="D720" s="198"/>
      <c r="E720" s="254" t="s">
        <v>469</v>
      </c>
      <c r="F720" s="143">
        <f>F721+F731</f>
        <v>17278.8</v>
      </c>
      <c r="G720" s="143">
        <f t="shared" ref="G720:H720" si="1073">G721+G731</f>
        <v>0</v>
      </c>
      <c r="H720" s="180">
        <f t="shared" si="1073"/>
        <v>17278.8</v>
      </c>
      <c r="I720" s="143">
        <f>I721+I731</f>
        <v>17000.400000000001</v>
      </c>
      <c r="J720" s="143">
        <f t="shared" ref="J720" si="1074">J721+J731</f>
        <v>0</v>
      </c>
      <c r="K720" s="180">
        <f t="shared" ref="K720" si="1075">K721+K731</f>
        <v>17000.400000000001</v>
      </c>
      <c r="L720" s="143">
        <f>L721+L731</f>
        <v>17616.599999999999</v>
      </c>
      <c r="M720" s="143">
        <f t="shared" ref="M720" si="1076">M721+M731</f>
        <v>0</v>
      </c>
      <c r="N720" s="180">
        <f t="shared" ref="N720" si="1077">N721+N731</f>
        <v>17616.599999999999</v>
      </c>
    </row>
    <row r="721" spans="1:14" ht="15.75" outlineLevel="2" x14ac:dyDescent="0.25">
      <c r="A721" s="198" t="s">
        <v>482</v>
      </c>
      <c r="B721" s="198" t="s">
        <v>468</v>
      </c>
      <c r="C721" s="198" t="s">
        <v>189</v>
      </c>
      <c r="D721" s="198"/>
      <c r="E721" s="254" t="s">
        <v>190</v>
      </c>
      <c r="F721" s="143">
        <f t="shared" ref="F721:N722" si="1078">F722</f>
        <v>16936.8</v>
      </c>
      <c r="G721" s="143">
        <f t="shared" si="1078"/>
        <v>0</v>
      </c>
      <c r="H721" s="180">
        <f t="shared" si="1078"/>
        <v>16936.8</v>
      </c>
      <c r="I721" s="143">
        <f t="shared" ref="I721:L722" si="1079">I722</f>
        <v>16658.400000000001</v>
      </c>
      <c r="J721" s="143">
        <f t="shared" si="1078"/>
        <v>0</v>
      </c>
      <c r="K721" s="180">
        <f t="shared" si="1078"/>
        <v>16658.400000000001</v>
      </c>
      <c r="L721" s="143">
        <f t="shared" si="1079"/>
        <v>17274.599999999999</v>
      </c>
      <c r="M721" s="143">
        <f t="shared" si="1078"/>
        <v>0</v>
      </c>
      <c r="N721" s="180">
        <f t="shared" si="1078"/>
        <v>17274.599999999999</v>
      </c>
    </row>
    <row r="722" spans="1:14" ht="31.5" outlineLevel="3" x14ac:dyDescent="0.25">
      <c r="A722" s="198" t="s">
        <v>482</v>
      </c>
      <c r="B722" s="198" t="s">
        <v>468</v>
      </c>
      <c r="C722" s="198" t="s">
        <v>255</v>
      </c>
      <c r="D722" s="198"/>
      <c r="E722" s="254" t="s">
        <v>256</v>
      </c>
      <c r="F722" s="143">
        <f t="shared" si="1078"/>
        <v>16936.8</v>
      </c>
      <c r="G722" s="143">
        <f t="shared" si="1078"/>
        <v>0</v>
      </c>
      <c r="H722" s="180">
        <f t="shared" si="1078"/>
        <v>16936.8</v>
      </c>
      <c r="I722" s="143">
        <f t="shared" si="1079"/>
        <v>16658.400000000001</v>
      </c>
      <c r="J722" s="143">
        <f t="shared" si="1078"/>
        <v>0</v>
      </c>
      <c r="K722" s="180">
        <f t="shared" si="1078"/>
        <v>16658.400000000001</v>
      </c>
      <c r="L722" s="143">
        <f t="shared" si="1079"/>
        <v>17274.599999999999</v>
      </c>
      <c r="M722" s="143">
        <f t="shared" si="1078"/>
        <v>0</v>
      </c>
      <c r="N722" s="180">
        <f t="shared" si="1078"/>
        <v>17274.599999999999</v>
      </c>
    </row>
    <row r="723" spans="1:14" ht="31.5" outlineLevel="4" x14ac:dyDescent="0.25">
      <c r="A723" s="198" t="s">
        <v>482</v>
      </c>
      <c r="B723" s="198" t="s">
        <v>468</v>
      </c>
      <c r="C723" s="198" t="s">
        <v>260</v>
      </c>
      <c r="D723" s="198"/>
      <c r="E723" s="254" t="s">
        <v>261</v>
      </c>
      <c r="F723" s="143">
        <f>F724+F726+F729</f>
        <v>16936.8</v>
      </c>
      <c r="G723" s="143">
        <f t="shared" ref="G723:H723" si="1080">G724+G726+G729</f>
        <v>0</v>
      </c>
      <c r="H723" s="180">
        <f t="shared" si="1080"/>
        <v>16936.8</v>
      </c>
      <c r="I723" s="143">
        <f t="shared" ref="I723:L723" si="1081">I724+I726+I729</f>
        <v>16658.400000000001</v>
      </c>
      <c r="J723" s="143">
        <f t="shared" ref="J723" si="1082">J724+J726+J729</f>
        <v>0</v>
      </c>
      <c r="K723" s="180">
        <f t="shared" ref="K723" si="1083">K724+K726+K729</f>
        <v>16658.400000000001</v>
      </c>
      <c r="L723" s="143">
        <f t="shared" si="1081"/>
        <v>17274.599999999999</v>
      </c>
      <c r="M723" s="143">
        <f t="shared" ref="M723" si="1084">M724+M726+M729</f>
        <v>0</v>
      </c>
      <c r="N723" s="180">
        <f t="shared" ref="N723" si="1085">N724+N726+N729</f>
        <v>17274.599999999999</v>
      </c>
    </row>
    <row r="724" spans="1:14" ht="15.75" outlineLevel="5" x14ac:dyDescent="0.25">
      <c r="A724" s="198" t="s">
        <v>482</v>
      </c>
      <c r="B724" s="198" t="s">
        <v>468</v>
      </c>
      <c r="C724" s="198" t="s">
        <v>552</v>
      </c>
      <c r="D724" s="198"/>
      <c r="E724" s="271" t="s">
        <v>553</v>
      </c>
      <c r="F724" s="143">
        <f t="shared" ref="F724:M724" si="1086">F725</f>
        <v>100</v>
      </c>
      <c r="G724" s="143">
        <f t="shared" si="1086"/>
        <v>0</v>
      </c>
      <c r="H724" s="180">
        <f t="shared" si="1086"/>
        <v>100</v>
      </c>
      <c r="I724" s="143"/>
      <c r="J724" s="143">
        <f t="shared" si="1086"/>
        <v>0</v>
      </c>
      <c r="K724" s="180"/>
      <c r="L724" s="143"/>
      <c r="M724" s="143">
        <f t="shared" si="1086"/>
        <v>0</v>
      </c>
      <c r="N724" s="180"/>
    </row>
    <row r="725" spans="1:14" ht="15.75" outlineLevel="7" x14ac:dyDescent="0.25">
      <c r="A725" s="175" t="s">
        <v>482</v>
      </c>
      <c r="B725" s="175" t="s">
        <v>468</v>
      </c>
      <c r="C725" s="175" t="s">
        <v>552</v>
      </c>
      <c r="D725" s="175" t="s">
        <v>19</v>
      </c>
      <c r="E725" s="256" t="s">
        <v>553</v>
      </c>
      <c r="F725" s="108">
        <v>100</v>
      </c>
      <c r="G725" s="108"/>
      <c r="H725" s="3">
        <f>SUM(F725:G725)</f>
        <v>100</v>
      </c>
      <c r="I725" s="108"/>
      <c r="J725" s="108"/>
      <c r="K725" s="3"/>
      <c r="L725" s="108"/>
      <c r="M725" s="108"/>
      <c r="N725" s="3"/>
    </row>
    <row r="726" spans="1:14" ht="15.75" outlineLevel="7" x14ac:dyDescent="0.25">
      <c r="A726" s="198" t="s">
        <v>482</v>
      </c>
      <c r="B726" s="198" t="s">
        <v>468</v>
      </c>
      <c r="C726" s="198" t="s">
        <v>603</v>
      </c>
      <c r="D726" s="198"/>
      <c r="E726" s="254" t="s">
        <v>604</v>
      </c>
      <c r="F726" s="143">
        <f t="shared" ref="F726:N726" si="1087">F727+F728</f>
        <v>11388.9</v>
      </c>
      <c r="G726" s="143">
        <f t="shared" ref="G726:H726" si="1088">G727+G728</f>
        <v>0</v>
      </c>
      <c r="H726" s="180">
        <f t="shared" si="1088"/>
        <v>11388.9</v>
      </c>
      <c r="I726" s="143">
        <f t="shared" si="1087"/>
        <v>11210.5</v>
      </c>
      <c r="J726" s="143">
        <f t="shared" si="1087"/>
        <v>0</v>
      </c>
      <c r="K726" s="180">
        <f t="shared" si="1087"/>
        <v>11210.5</v>
      </c>
      <c r="L726" s="143">
        <f t="shared" si="1087"/>
        <v>11826.7</v>
      </c>
      <c r="M726" s="143">
        <f t="shared" si="1087"/>
        <v>0</v>
      </c>
      <c r="N726" s="180">
        <f t="shared" si="1087"/>
        <v>11826.7</v>
      </c>
    </row>
    <row r="727" spans="1:14" ht="15.75" outlineLevel="7" x14ac:dyDescent="0.25">
      <c r="A727" s="175" t="s">
        <v>482</v>
      </c>
      <c r="B727" s="175" t="s">
        <v>468</v>
      </c>
      <c r="C727" s="175" t="s">
        <v>603</v>
      </c>
      <c r="D727" s="175" t="s">
        <v>19</v>
      </c>
      <c r="E727" s="256" t="s">
        <v>20</v>
      </c>
      <c r="F727" s="108">
        <v>3155</v>
      </c>
      <c r="G727" s="108"/>
      <c r="H727" s="3">
        <f t="shared" ref="H727:H728" si="1089">SUM(F727:G727)</f>
        <v>3155</v>
      </c>
      <c r="I727" s="108">
        <v>2655</v>
      </c>
      <c r="J727" s="108"/>
      <c r="K727" s="3">
        <f t="shared" ref="K727:K728" si="1090">SUM(I727:J727)</f>
        <v>2655</v>
      </c>
      <c r="L727" s="108">
        <v>2855</v>
      </c>
      <c r="M727" s="108"/>
      <c r="N727" s="3">
        <f t="shared" ref="N727:N728" si="1091">SUM(L727:M727)</f>
        <v>2855</v>
      </c>
    </row>
    <row r="728" spans="1:14" ht="15.75" outlineLevel="7" x14ac:dyDescent="0.25">
      <c r="A728" s="175" t="s">
        <v>482</v>
      </c>
      <c r="B728" s="175" t="s">
        <v>468</v>
      </c>
      <c r="C728" s="175" t="s">
        <v>603</v>
      </c>
      <c r="D728" s="175" t="s">
        <v>51</v>
      </c>
      <c r="E728" s="256" t="s">
        <v>52</v>
      </c>
      <c r="F728" s="108">
        <v>8233.9</v>
      </c>
      <c r="G728" s="108"/>
      <c r="H728" s="3">
        <f t="shared" si="1089"/>
        <v>8233.9</v>
      </c>
      <c r="I728" s="108">
        <v>8555.5</v>
      </c>
      <c r="J728" s="108"/>
      <c r="K728" s="3">
        <f t="shared" si="1090"/>
        <v>8555.5</v>
      </c>
      <c r="L728" s="108">
        <v>8971.7000000000007</v>
      </c>
      <c r="M728" s="108"/>
      <c r="N728" s="3">
        <f t="shared" si="1091"/>
        <v>8971.7000000000007</v>
      </c>
    </row>
    <row r="729" spans="1:14" ht="47.25" outlineLevel="7" x14ac:dyDescent="0.25">
      <c r="A729" s="198" t="s">
        <v>482</v>
      </c>
      <c r="B729" s="198" t="s">
        <v>468</v>
      </c>
      <c r="C729" s="198" t="s">
        <v>616</v>
      </c>
      <c r="D729" s="198"/>
      <c r="E729" s="271" t="s">
        <v>617</v>
      </c>
      <c r="F729" s="143">
        <f t="shared" ref="F729:N729" si="1092">F730</f>
        <v>5447.9</v>
      </c>
      <c r="G729" s="143">
        <f t="shared" si="1092"/>
        <v>0</v>
      </c>
      <c r="H729" s="180">
        <f t="shared" si="1092"/>
        <v>5447.9</v>
      </c>
      <c r="I729" s="143">
        <f t="shared" si="1092"/>
        <v>5447.9</v>
      </c>
      <c r="J729" s="143">
        <f t="shared" si="1092"/>
        <v>0</v>
      </c>
      <c r="K729" s="180">
        <f t="shared" si="1092"/>
        <v>5447.9</v>
      </c>
      <c r="L729" s="143">
        <f t="shared" si="1092"/>
        <v>5447.9</v>
      </c>
      <c r="M729" s="143">
        <f t="shared" si="1092"/>
        <v>0</v>
      </c>
      <c r="N729" s="180">
        <f t="shared" si="1092"/>
        <v>5447.9</v>
      </c>
    </row>
    <row r="730" spans="1:14" ht="15.75" outlineLevel="7" x14ac:dyDescent="0.25">
      <c r="A730" s="175" t="s">
        <v>482</v>
      </c>
      <c r="B730" s="175" t="s">
        <v>468</v>
      </c>
      <c r="C730" s="175" t="s">
        <v>616</v>
      </c>
      <c r="D730" s="175" t="s">
        <v>51</v>
      </c>
      <c r="E730" s="256" t="s">
        <v>52</v>
      </c>
      <c r="F730" s="108">
        <v>5447.9</v>
      </c>
      <c r="G730" s="108"/>
      <c r="H730" s="3">
        <f>SUM(F730:G730)</f>
        <v>5447.9</v>
      </c>
      <c r="I730" s="108">
        <v>5447.9</v>
      </c>
      <c r="J730" s="108"/>
      <c r="K730" s="3">
        <f>SUM(I730:J730)</f>
        <v>5447.9</v>
      </c>
      <c r="L730" s="108">
        <v>5447.9</v>
      </c>
      <c r="M730" s="108"/>
      <c r="N730" s="3">
        <f>SUM(L730:M730)</f>
        <v>5447.9</v>
      </c>
    </row>
    <row r="731" spans="1:14" ht="31.5" outlineLevel="7" x14ac:dyDescent="0.25">
      <c r="A731" s="281" t="s">
        <v>482</v>
      </c>
      <c r="B731" s="281" t="s">
        <v>468</v>
      </c>
      <c r="C731" s="281" t="s">
        <v>22</v>
      </c>
      <c r="D731" s="281"/>
      <c r="E731" s="266" t="s">
        <v>23</v>
      </c>
      <c r="F731" s="143">
        <f t="shared" ref="F731:N734" si="1093">F732</f>
        <v>342</v>
      </c>
      <c r="G731" s="143">
        <f t="shared" si="1093"/>
        <v>0</v>
      </c>
      <c r="H731" s="180">
        <f t="shared" si="1093"/>
        <v>342</v>
      </c>
      <c r="I731" s="143">
        <f t="shared" ref="I731:L734" si="1094">I732</f>
        <v>342</v>
      </c>
      <c r="J731" s="143">
        <f t="shared" si="1093"/>
        <v>0</v>
      </c>
      <c r="K731" s="180">
        <f t="shared" si="1093"/>
        <v>342</v>
      </c>
      <c r="L731" s="143">
        <f t="shared" si="1094"/>
        <v>342</v>
      </c>
      <c r="M731" s="143">
        <f t="shared" si="1093"/>
        <v>0</v>
      </c>
      <c r="N731" s="180">
        <f t="shared" si="1093"/>
        <v>342</v>
      </c>
    </row>
    <row r="732" spans="1:14" ht="31.5" outlineLevel="7" x14ac:dyDescent="0.25">
      <c r="A732" s="281" t="s">
        <v>482</v>
      </c>
      <c r="B732" s="281" t="s">
        <v>468</v>
      </c>
      <c r="C732" s="281" t="s">
        <v>24</v>
      </c>
      <c r="D732" s="281"/>
      <c r="E732" s="266" t="s">
        <v>25</v>
      </c>
      <c r="F732" s="143">
        <f t="shared" si="1093"/>
        <v>342</v>
      </c>
      <c r="G732" s="143">
        <f t="shared" si="1093"/>
        <v>0</v>
      </c>
      <c r="H732" s="180">
        <f t="shared" si="1093"/>
        <v>342</v>
      </c>
      <c r="I732" s="143">
        <f t="shared" si="1094"/>
        <v>342</v>
      </c>
      <c r="J732" s="143">
        <f t="shared" si="1093"/>
        <v>0</v>
      </c>
      <c r="K732" s="180">
        <f t="shared" si="1093"/>
        <v>342</v>
      </c>
      <c r="L732" s="143">
        <f t="shared" si="1094"/>
        <v>342</v>
      </c>
      <c r="M732" s="143">
        <f t="shared" si="1093"/>
        <v>0</v>
      </c>
      <c r="N732" s="180">
        <f t="shared" si="1093"/>
        <v>342</v>
      </c>
    </row>
    <row r="733" spans="1:14" ht="15.75" outlineLevel="7" x14ac:dyDescent="0.25">
      <c r="A733" s="281" t="s">
        <v>482</v>
      </c>
      <c r="B733" s="281" t="s">
        <v>468</v>
      </c>
      <c r="C733" s="281" t="s">
        <v>214</v>
      </c>
      <c r="D733" s="281"/>
      <c r="E733" s="266" t="s">
        <v>215</v>
      </c>
      <c r="F733" s="143">
        <f t="shared" si="1093"/>
        <v>342</v>
      </c>
      <c r="G733" s="143">
        <f t="shared" si="1093"/>
        <v>0</v>
      </c>
      <c r="H733" s="180">
        <f t="shared" si="1093"/>
        <v>342</v>
      </c>
      <c r="I733" s="143">
        <f t="shared" si="1094"/>
        <v>342</v>
      </c>
      <c r="J733" s="143">
        <f t="shared" si="1093"/>
        <v>0</v>
      </c>
      <c r="K733" s="180">
        <f t="shared" si="1093"/>
        <v>342</v>
      </c>
      <c r="L733" s="143">
        <f t="shared" si="1094"/>
        <v>342</v>
      </c>
      <c r="M733" s="143">
        <f t="shared" si="1093"/>
        <v>0</v>
      </c>
      <c r="N733" s="180">
        <f t="shared" si="1093"/>
        <v>342</v>
      </c>
    </row>
    <row r="734" spans="1:14" ht="31.5" outlineLevel="7" x14ac:dyDescent="0.25">
      <c r="A734" s="281" t="s">
        <v>482</v>
      </c>
      <c r="B734" s="281" t="s">
        <v>468</v>
      </c>
      <c r="C734" s="281" t="s">
        <v>544</v>
      </c>
      <c r="D734" s="281"/>
      <c r="E734" s="266" t="s">
        <v>545</v>
      </c>
      <c r="F734" s="143">
        <f t="shared" si="1093"/>
        <v>342</v>
      </c>
      <c r="G734" s="143">
        <f t="shared" si="1093"/>
        <v>0</v>
      </c>
      <c r="H734" s="180">
        <f t="shared" si="1093"/>
        <v>342</v>
      </c>
      <c r="I734" s="143">
        <f t="shared" si="1094"/>
        <v>342</v>
      </c>
      <c r="J734" s="143">
        <f t="shared" si="1093"/>
        <v>0</v>
      </c>
      <c r="K734" s="180">
        <f t="shared" si="1093"/>
        <v>342</v>
      </c>
      <c r="L734" s="143">
        <f t="shared" si="1094"/>
        <v>342</v>
      </c>
      <c r="M734" s="143">
        <f t="shared" si="1093"/>
        <v>0</v>
      </c>
      <c r="N734" s="180">
        <f t="shared" si="1093"/>
        <v>342</v>
      </c>
    </row>
    <row r="735" spans="1:14" ht="15.75" outlineLevel="7" x14ac:dyDescent="0.25">
      <c r="A735" s="282" t="s">
        <v>482</v>
      </c>
      <c r="B735" s="282" t="s">
        <v>468</v>
      </c>
      <c r="C735" s="282" t="s">
        <v>544</v>
      </c>
      <c r="D735" s="282" t="s">
        <v>51</v>
      </c>
      <c r="E735" s="267" t="s">
        <v>52</v>
      </c>
      <c r="F735" s="108">
        <v>342</v>
      </c>
      <c r="G735" s="108"/>
      <c r="H735" s="3">
        <f>SUM(F735:G735)</f>
        <v>342</v>
      </c>
      <c r="I735" s="145">
        <v>342</v>
      </c>
      <c r="J735" s="108"/>
      <c r="K735" s="3">
        <f>SUM(I735:J735)</f>
        <v>342</v>
      </c>
      <c r="L735" s="145">
        <v>342</v>
      </c>
      <c r="M735" s="108"/>
      <c r="N735" s="3">
        <f>SUM(L735:M735)</f>
        <v>342</v>
      </c>
    </row>
    <row r="736" spans="1:14" ht="15.75" outlineLevel="7" x14ac:dyDescent="0.25">
      <c r="A736" s="198" t="s">
        <v>482</v>
      </c>
      <c r="B736" s="198" t="s">
        <v>470</v>
      </c>
      <c r="C736" s="198"/>
      <c r="D736" s="198"/>
      <c r="E736" s="254" t="s">
        <v>471</v>
      </c>
      <c r="F736" s="143">
        <f t="shared" ref="F736:N740" si="1095">F737</f>
        <v>420</v>
      </c>
      <c r="G736" s="143">
        <f t="shared" si="1095"/>
        <v>0</v>
      </c>
      <c r="H736" s="180">
        <f t="shared" si="1095"/>
        <v>420</v>
      </c>
      <c r="I736" s="143">
        <f t="shared" si="1095"/>
        <v>400</v>
      </c>
      <c r="J736" s="143">
        <f t="shared" si="1095"/>
        <v>0</v>
      </c>
      <c r="K736" s="180">
        <f t="shared" si="1095"/>
        <v>400</v>
      </c>
      <c r="L736" s="143">
        <f t="shared" si="1095"/>
        <v>400</v>
      </c>
      <c r="M736" s="143">
        <f t="shared" si="1095"/>
        <v>0</v>
      </c>
      <c r="N736" s="180">
        <f t="shared" si="1095"/>
        <v>400</v>
      </c>
    </row>
    <row r="737" spans="1:14" ht="15.75" outlineLevel="7" x14ac:dyDescent="0.25">
      <c r="A737" s="198" t="s">
        <v>482</v>
      </c>
      <c r="B737" s="198" t="s">
        <v>470</v>
      </c>
      <c r="C737" s="198" t="s">
        <v>189</v>
      </c>
      <c r="D737" s="198"/>
      <c r="E737" s="254" t="s">
        <v>190</v>
      </c>
      <c r="F737" s="143">
        <f t="shared" si="1095"/>
        <v>420</v>
      </c>
      <c r="G737" s="143">
        <f t="shared" si="1095"/>
        <v>0</v>
      </c>
      <c r="H737" s="180">
        <f t="shared" si="1095"/>
        <v>420</v>
      </c>
      <c r="I737" s="143">
        <f t="shared" si="1095"/>
        <v>400</v>
      </c>
      <c r="J737" s="143">
        <f t="shared" si="1095"/>
        <v>0</v>
      </c>
      <c r="K737" s="180">
        <f t="shared" si="1095"/>
        <v>400</v>
      </c>
      <c r="L737" s="143">
        <f t="shared" si="1095"/>
        <v>400</v>
      </c>
      <c r="M737" s="143">
        <f t="shared" si="1095"/>
        <v>0</v>
      </c>
      <c r="N737" s="180">
        <f t="shared" si="1095"/>
        <v>400</v>
      </c>
    </row>
    <row r="738" spans="1:14" ht="31.5" outlineLevel="7" x14ac:dyDescent="0.25">
      <c r="A738" s="198" t="s">
        <v>482</v>
      </c>
      <c r="B738" s="198" t="s">
        <v>470</v>
      </c>
      <c r="C738" s="198" t="s">
        <v>255</v>
      </c>
      <c r="D738" s="198"/>
      <c r="E738" s="254" t="s">
        <v>256</v>
      </c>
      <c r="F738" s="143">
        <f t="shared" si="1095"/>
        <v>420</v>
      </c>
      <c r="G738" s="143">
        <f t="shared" si="1095"/>
        <v>0</v>
      </c>
      <c r="H738" s="180">
        <f t="shared" si="1095"/>
        <v>420</v>
      </c>
      <c r="I738" s="143">
        <f t="shared" si="1095"/>
        <v>400</v>
      </c>
      <c r="J738" s="143">
        <f t="shared" si="1095"/>
        <v>0</v>
      </c>
      <c r="K738" s="180">
        <f t="shared" si="1095"/>
        <v>400</v>
      </c>
      <c r="L738" s="143">
        <f t="shared" si="1095"/>
        <v>400</v>
      </c>
      <c r="M738" s="143">
        <f t="shared" si="1095"/>
        <v>0</v>
      </c>
      <c r="N738" s="180">
        <f t="shared" si="1095"/>
        <v>400</v>
      </c>
    </row>
    <row r="739" spans="1:14" ht="31.5" outlineLevel="7" x14ac:dyDescent="0.25">
      <c r="A739" s="198" t="s">
        <v>482</v>
      </c>
      <c r="B739" s="198" t="s">
        <v>470</v>
      </c>
      <c r="C739" s="198" t="s">
        <v>260</v>
      </c>
      <c r="D739" s="198"/>
      <c r="E739" s="254" t="s">
        <v>261</v>
      </c>
      <c r="F739" s="143">
        <f t="shared" si="1095"/>
        <v>420</v>
      </c>
      <c r="G739" s="143">
        <f t="shared" si="1095"/>
        <v>0</v>
      </c>
      <c r="H739" s="180">
        <f t="shared" si="1095"/>
        <v>420</v>
      </c>
      <c r="I739" s="143">
        <f t="shared" si="1095"/>
        <v>400</v>
      </c>
      <c r="J739" s="143">
        <f t="shared" si="1095"/>
        <v>0</v>
      </c>
      <c r="K739" s="180">
        <f t="shared" si="1095"/>
        <v>400</v>
      </c>
      <c r="L739" s="143">
        <f t="shared" si="1095"/>
        <v>400</v>
      </c>
      <c r="M739" s="143">
        <f t="shared" si="1095"/>
        <v>0</v>
      </c>
      <c r="N739" s="180">
        <f t="shared" si="1095"/>
        <v>400</v>
      </c>
    </row>
    <row r="740" spans="1:14" ht="15.75" outlineLevel="7" x14ac:dyDescent="0.25">
      <c r="A740" s="198" t="s">
        <v>482</v>
      </c>
      <c r="B740" s="198" t="s">
        <v>470</v>
      </c>
      <c r="C740" s="198" t="s">
        <v>603</v>
      </c>
      <c r="D740" s="198"/>
      <c r="E740" s="254" t="s">
        <v>604</v>
      </c>
      <c r="F740" s="143">
        <f t="shared" si="1095"/>
        <v>420</v>
      </c>
      <c r="G740" s="143">
        <f t="shared" si="1095"/>
        <v>0</v>
      </c>
      <c r="H740" s="180">
        <f t="shared" si="1095"/>
        <v>420</v>
      </c>
      <c r="I740" s="143">
        <f t="shared" si="1095"/>
        <v>400</v>
      </c>
      <c r="J740" s="143">
        <f t="shared" si="1095"/>
        <v>0</v>
      </c>
      <c r="K740" s="180">
        <f t="shared" si="1095"/>
        <v>400</v>
      </c>
      <c r="L740" s="143">
        <f t="shared" si="1095"/>
        <v>400</v>
      </c>
      <c r="M740" s="143">
        <f t="shared" si="1095"/>
        <v>0</v>
      </c>
      <c r="N740" s="180">
        <f t="shared" si="1095"/>
        <v>400</v>
      </c>
    </row>
    <row r="741" spans="1:14" ht="15.75" outlineLevel="7" x14ac:dyDescent="0.25">
      <c r="A741" s="175" t="s">
        <v>482</v>
      </c>
      <c r="B741" s="175" t="s">
        <v>470</v>
      </c>
      <c r="C741" s="175" t="s">
        <v>603</v>
      </c>
      <c r="D741" s="175" t="s">
        <v>19</v>
      </c>
      <c r="E741" s="256" t="s">
        <v>20</v>
      </c>
      <c r="F741" s="108">
        <v>420</v>
      </c>
      <c r="G741" s="108"/>
      <c r="H741" s="3">
        <f>SUM(F741:G741)</f>
        <v>420</v>
      </c>
      <c r="I741" s="108">
        <v>400</v>
      </c>
      <c r="J741" s="108"/>
      <c r="K741" s="3">
        <f>SUM(I741:J741)</f>
        <v>400</v>
      </c>
      <c r="L741" s="108">
        <v>400</v>
      </c>
      <c r="M741" s="108"/>
      <c r="N741" s="3">
        <f>SUM(L741:M741)</f>
        <v>400</v>
      </c>
    </row>
    <row r="742" spans="1:14" s="151" customFormat="1" ht="15.75" outlineLevel="7" x14ac:dyDescent="0.25">
      <c r="A742" s="198" t="s">
        <v>482</v>
      </c>
      <c r="B742" s="197" t="s">
        <v>474</v>
      </c>
      <c r="C742" s="283"/>
      <c r="D742" s="198"/>
      <c r="E742" s="255" t="s">
        <v>475</v>
      </c>
      <c r="F742" s="143">
        <f>F743</f>
        <v>366.7</v>
      </c>
      <c r="G742" s="143">
        <f t="shared" ref="G742:H742" si="1096">G743</f>
        <v>0</v>
      </c>
      <c r="H742" s="180">
        <f t="shared" si="1096"/>
        <v>366.7</v>
      </c>
      <c r="I742" s="143">
        <f t="shared" ref="I742:L742" si="1097">I743</f>
        <v>366.7</v>
      </c>
      <c r="J742" s="143">
        <f t="shared" ref="J742" si="1098">J743</f>
        <v>0</v>
      </c>
      <c r="K742" s="180">
        <f t="shared" ref="K742" si="1099">K743</f>
        <v>366.7</v>
      </c>
      <c r="L742" s="143">
        <f t="shared" si="1097"/>
        <v>366.7</v>
      </c>
      <c r="M742" s="143">
        <f t="shared" ref="M742" si="1100">M743</f>
        <v>0</v>
      </c>
      <c r="N742" s="180">
        <f t="shared" ref="N742" si="1101">N743</f>
        <v>366.7</v>
      </c>
    </row>
    <row r="743" spans="1:14" s="151" customFormat="1" ht="15.75" outlineLevel="7" x14ac:dyDescent="0.25">
      <c r="A743" s="198" t="s">
        <v>482</v>
      </c>
      <c r="B743" s="197" t="s">
        <v>532</v>
      </c>
      <c r="C743" s="175"/>
      <c r="D743" s="175"/>
      <c r="E743" s="255" t="s">
        <v>536</v>
      </c>
      <c r="F743" s="143">
        <f t="shared" ref="F743:N743" si="1102">F744</f>
        <v>366.7</v>
      </c>
      <c r="G743" s="143">
        <f t="shared" si="1102"/>
        <v>0</v>
      </c>
      <c r="H743" s="180">
        <f t="shared" si="1102"/>
        <v>366.7</v>
      </c>
      <c r="I743" s="143">
        <f t="shared" ref="I743:L747" si="1103">I744</f>
        <v>366.7</v>
      </c>
      <c r="J743" s="143">
        <f t="shared" si="1102"/>
        <v>0</v>
      </c>
      <c r="K743" s="180">
        <f t="shared" si="1102"/>
        <v>366.7</v>
      </c>
      <c r="L743" s="143">
        <f t="shared" si="1103"/>
        <v>366.7</v>
      </c>
      <c r="M743" s="143">
        <f t="shared" si="1102"/>
        <v>0</v>
      </c>
      <c r="N743" s="180">
        <f t="shared" si="1102"/>
        <v>366.7</v>
      </c>
    </row>
    <row r="744" spans="1:14" s="151" customFormat="1" ht="15.75" outlineLevel="7" x14ac:dyDescent="0.25">
      <c r="A744" s="198" t="s">
        <v>482</v>
      </c>
      <c r="B744" s="197" t="s">
        <v>532</v>
      </c>
      <c r="C744" s="178" t="s">
        <v>226</v>
      </c>
      <c r="D744" s="178"/>
      <c r="E744" s="4" t="s">
        <v>227</v>
      </c>
      <c r="F744" s="143">
        <f t="shared" ref="F744:N747" si="1104">F745</f>
        <v>366.7</v>
      </c>
      <c r="G744" s="143">
        <f t="shared" si="1104"/>
        <v>0</v>
      </c>
      <c r="H744" s="180">
        <f t="shared" si="1104"/>
        <v>366.7</v>
      </c>
      <c r="I744" s="143">
        <f t="shared" si="1103"/>
        <v>366.7</v>
      </c>
      <c r="J744" s="143">
        <f t="shared" si="1104"/>
        <v>0</v>
      </c>
      <c r="K744" s="180">
        <f t="shared" si="1104"/>
        <v>366.7</v>
      </c>
      <c r="L744" s="143">
        <f t="shared" si="1103"/>
        <v>366.7</v>
      </c>
      <c r="M744" s="143">
        <f t="shared" si="1104"/>
        <v>0</v>
      </c>
      <c r="N744" s="180">
        <f t="shared" si="1104"/>
        <v>366.7</v>
      </c>
    </row>
    <row r="745" spans="1:14" s="151" customFormat="1" ht="15.75" outlineLevel="7" x14ac:dyDescent="0.25">
      <c r="A745" s="198" t="s">
        <v>482</v>
      </c>
      <c r="B745" s="197" t="s">
        <v>532</v>
      </c>
      <c r="C745" s="178" t="s">
        <v>228</v>
      </c>
      <c r="D745" s="178"/>
      <c r="E745" s="4" t="s">
        <v>229</v>
      </c>
      <c r="F745" s="143">
        <f t="shared" si="1104"/>
        <v>366.7</v>
      </c>
      <c r="G745" s="143">
        <f t="shared" si="1104"/>
        <v>0</v>
      </c>
      <c r="H745" s="180">
        <f t="shared" si="1104"/>
        <v>366.7</v>
      </c>
      <c r="I745" s="143">
        <f t="shared" si="1103"/>
        <v>366.7</v>
      </c>
      <c r="J745" s="143">
        <f t="shared" si="1104"/>
        <v>0</v>
      </c>
      <c r="K745" s="180">
        <f t="shared" si="1104"/>
        <v>366.7</v>
      </c>
      <c r="L745" s="143">
        <f t="shared" si="1103"/>
        <v>366.7</v>
      </c>
      <c r="M745" s="143">
        <f t="shared" si="1104"/>
        <v>0</v>
      </c>
      <c r="N745" s="180">
        <f t="shared" si="1104"/>
        <v>366.7</v>
      </c>
    </row>
    <row r="746" spans="1:14" s="151" customFormat="1" ht="15.75" outlineLevel="7" x14ac:dyDescent="0.25">
      <c r="A746" s="198" t="s">
        <v>482</v>
      </c>
      <c r="B746" s="197" t="s">
        <v>532</v>
      </c>
      <c r="C746" s="178" t="s">
        <v>336</v>
      </c>
      <c r="D746" s="178"/>
      <c r="E746" s="4" t="s">
        <v>337</v>
      </c>
      <c r="F746" s="143">
        <f t="shared" si="1104"/>
        <v>366.7</v>
      </c>
      <c r="G746" s="143">
        <f t="shared" si="1104"/>
        <v>0</v>
      </c>
      <c r="H746" s="180">
        <f t="shared" si="1104"/>
        <v>366.7</v>
      </c>
      <c r="I746" s="143">
        <f t="shared" si="1103"/>
        <v>366.7</v>
      </c>
      <c r="J746" s="143">
        <f t="shared" si="1104"/>
        <v>0</v>
      </c>
      <c r="K746" s="180">
        <f t="shared" si="1104"/>
        <v>366.7</v>
      </c>
      <c r="L746" s="143">
        <f t="shared" si="1103"/>
        <v>366.7</v>
      </c>
      <c r="M746" s="143">
        <f t="shared" si="1104"/>
        <v>0</v>
      </c>
      <c r="N746" s="180">
        <f t="shared" si="1104"/>
        <v>366.7</v>
      </c>
    </row>
    <row r="747" spans="1:14" s="151" customFormat="1" ht="15.75" outlineLevel="7" x14ac:dyDescent="0.25">
      <c r="A747" s="198" t="s">
        <v>482</v>
      </c>
      <c r="B747" s="197" t="s">
        <v>532</v>
      </c>
      <c r="C747" s="178" t="s">
        <v>503</v>
      </c>
      <c r="D747" s="179"/>
      <c r="E747" s="4" t="s">
        <v>645</v>
      </c>
      <c r="F747" s="143">
        <f t="shared" si="1104"/>
        <v>366.7</v>
      </c>
      <c r="G747" s="143">
        <f t="shared" si="1104"/>
        <v>0</v>
      </c>
      <c r="H747" s="180">
        <f t="shared" si="1104"/>
        <v>366.7</v>
      </c>
      <c r="I747" s="143">
        <f t="shared" si="1103"/>
        <v>366.7</v>
      </c>
      <c r="J747" s="143">
        <f t="shared" si="1104"/>
        <v>0</v>
      </c>
      <c r="K747" s="180">
        <f t="shared" si="1104"/>
        <v>366.7</v>
      </c>
      <c r="L747" s="143">
        <f t="shared" si="1103"/>
        <v>366.7</v>
      </c>
      <c r="M747" s="143">
        <f t="shared" si="1104"/>
        <v>0</v>
      </c>
      <c r="N747" s="180">
        <f t="shared" si="1104"/>
        <v>366.7</v>
      </c>
    </row>
    <row r="748" spans="1:14" s="151" customFormat="1" ht="15.75" outlineLevel="7" x14ac:dyDescent="0.25">
      <c r="A748" s="175" t="s">
        <v>482</v>
      </c>
      <c r="B748" s="280" t="s">
        <v>532</v>
      </c>
      <c r="C748" s="179" t="s">
        <v>503</v>
      </c>
      <c r="D748" s="179" t="s">
        <v>51</v>
      </c>
      <c r="E748" s="260" t="s">
        <v>52</v>
      </c>
      <c r="F748" s="108">
        <v>366.7</v>
      </c>
      <c r="G748" s="108"/>
      <c r="H748" s="3">
        <f>SUM(F748:G748)</f>
        <v>366.7</v>
      </c>
      <c r="I748" s="145">
        <v>366.7</v>
      </c>
      <c r="J748" s="108"/>
      <c r="K748" s="3">
        <f>SUM(I748:J748)</f>
        <v>366.7</v>
      </c>
      <c r="L748" s="145">
        <v>366.7</v>
      </c>
      <c r="M748" s="108"/>
      <c r="N748" s="3">
        <f>SUM(L748:M748)</f>
        <v>366.7</v>
      </c>
    </row>
    <row r="749" spans="1:14" ht="15.75" outlineLevel="7" x14ac:dyDescent="0.25">
      <c r="A749" s="175"/>
      <c r="B749" s="175"/>
      <c r="C749" s="175"/>
      <c r="D749" s="175"/>
      <c r="E749" s="256"/>
      <c r="F749" s="108"/>
      <c r="G749" s="108"/>
      <c r="H749" s="3"/>
      <c r="I749" s="108"/>
      <c r="J749" s="108"/>
      <c r="K749" s="3"/>
      <c r="L749" s="108"/>
      <c r="M749" s="108"/>
      <c r="N749" s="3"/>
    </row>
    <row r="750" spans="1:14" ht="15.75" x14ac:dyDescent="0.25">
      <c r="A750" s="198" t="s">
        <v>489</v>
      </c>
      <c r="B750" s="198"/>
      <c r="C750" s="198"/>
      <c r="D750" s="198"/>
      <c r="E750" s="254" t="s">
        <v>490</v>
      </c>
      <c r="F750" s="143">
        <f t="shared" ref="F750:N750" si="1105">F751+F758+F767+F796</f>
        <v>320066</v>
      </c>
      <c r="G750" s="143">
        <f t="shared" si="1105"/>
        <v>0</v>
      </c>
      <c r="H750" s="180">
        <f t="shared" si="1105"/>
        <v>320066</v>
      </c>
      <c r="I750" s="143">
        <f t="shared" si="1105"/>
        <v>316235.59999999998</v>
      </c>
      <c r="J750" s="143">
        <f t="shared" si="1105"/>
        <v>0</v>
      </c>
      <c r="K750" s="180">
        <f t="shared" si="1105"/>
        <v>316235.59999999998</v>
      </c>
      <c r="L750" s="143">
        <f t="shared" si="1105"/>
        <v>317400.59999999998</v>
      </c>
      <c r="M750" s="143">
        <f t="shared" si="1105"/>
        <v>0</v>
      </c>
      <c r="N750" s="180">
        <f t="shared" si="1105"/>
        <v>317400.59999999998</v>
      </c>
    </row>
    <row r="751" spans="1:14" ht="15.75" x14ac:dyDescent="0.25">
      <c r="A751" s="198" t="s">
        <v>489</v>
      </c>
      <c r="B751" s="198" t="s">
        <v>400</v>
      </c>
      <c r="C751" s="198"/>
      <c r="D751" s="198"/>
      <c r="E751" s="255" t="s">
        <v>401</v>
      </c>
      <c r="F751" s="143">
        <f t="shared" ref="F751:N756" si="1106">F752</f>
        <v>44.2</v>
      </c>
      <c r="G751" s="143">
        <f t="shared" si="1106"/>
        <v>0</v>
      </c>
      <c r="H751" s="180">
        <f t="shared" si="1106"/>
        <v>44.2</v>
      </c>
      <c r="I751" s="143">
        <f t="shared" ref="I751:L756" si="1107">I752</f>
        <v>44.2</v>
      </c>
      <c r="J751" s="143">
        <f t="shared" si="1106"/>
        <v>0</v>
      </c>
      <c r="K751" s="180">
        <f t="shared" si="1106"/>
        <v>44.2</v>
      </c>
      <c r="L751" s="143">
        <f t="shared" si="1107"/>
        <v>44.2</v>
      </c>
      <c r="M751" s="143">
        <f t="shared" si="1106"/>
        <v>0</v>
      </c>
      <c r="N751" s="180">
        <f t="shared" si="1106"/>
        <v>44.2</v>
      </c>
    </row>
    <row r="752" spans="1:14" ht="15.75" outlineLevel="1" x14ac:dyDescent="0.25">
      <c r="A752" s="198" t="s">
        <v>489</v>
      </c>
      <c r="B752" s="198" t="s">
        <v>404</v>
      </c>
      <c r="C752" s="198"/>
      <c r="D752" s="198"/>
      <c r="E752" s="254" t="s">
        <v>405</v>
      </c>
      <c r="F752" s="143">
        <f t="shared" si="1106"/>
        <v>44.2</v>
      </c>
      <c r="G752" s="143">
        <f t="shared" si="1106"/>
        <v>0</v>
      </c>
      <c r="H752" s="180">
        <f t="shared" si="1106"/>
        <v>44.2</v>
      </c>
      <c r="I752" s="143">
        <f t="shared" si="1107"/>
        <v>44.2</v>
      </c>
      <c r="J752" s="143">
        <f t="shared" si="1106"/>
        <v>0</v>
      </c>
      <c r="K752" s="180">
        <f t="shared" si="1106"/>
        <v>44.2</v>
      </c>
      <c r="L752" s="143">
        <f t="shared" si="1107"/>
        <v>44.2</v>
      </c>
      <c r="M752" s="143">
        <f t="shared" si="1106"/>
        <v>0</v>
      </c>
      <c r="N752" s="180">
        <f t="shared" si="1106"/>
        <v>44.2</v>
      </c>
    </row>
    <row r="753" spans="1:14" ht="31.5" outlineLevel="2" x14ac:dyDescent="0.25">
      <c r="A753" s="198" t="s">
        <v>489</v>
      </c>
      <c r="B753" s="198" t="s">
        <v>404</v>
      </c>
      <c r="C753" s="198" t="s">
        <v>26</v>
      </c>
      <c r="D753" s="198"/>
      <c r="E753" s="254" t="s">
        <v>27</v>
      </c>
      <c r="F753" s="143">
        <f t="shared" si="1106"/>
        <v>44.2</v>
      </c>
      <c r="G753" s="143">
        <f t="shared" si="1106"/>
        <v>0</v>
      </c>
      <c r="H753" s="180">
        <f t="shared" si="1106"/>
        <v>44.2</v>
      </c>
      <c r="I753" s="143">
        <f t="shared" si="1107"/>
        <v>44.2</v>
      </c>
      <c r="J753" s="143">
        <f t="shared" si="1106"/>
        <v>0</v>
      </c>
      <c r="K753" s="180">
        <f t="shared" si="1106"/>
        <v>44.2</v>
      </c>
      <c r="L753" s="143">
        <f t="shared" si="1107"/>
        <v>44.2</v>
      </c>
      <c r="M753" s="143">
        <f t="shared" si="1106"/>
        <v>0</v>
      </c>
      <c r="N753" s="180">
        <f t="shared" si="1106"/>
        <v>44.2</v>
      </c>
    </row>
    <row r="754" spans="1:14" ht="15.75" outlineLevel="3" x14ac:dyDescent="0.25">
      <c r="A754" s="198" t="s">
        <v>489</v>
      </c>
      <c r="B754" s="198" t="s">
        <v>404</v>
      </c>
      <c r="C754" s="198" t="s">
        <v>57</v>
      </c>
      <c r="D754" s="198"/>
      <c r="E754" s="254" t="s">
        <v>58</v>
      </c>
      <c r="F754" s="143">
        <f t="shared" si="1106"/>
        <v>44.2</v>
      </c>
      <c r="G754" s="143">
        <f t="shared" si="1106"/>
        <v>0</v>
      </c>
      <c r="H754" s="180">
        <f t="shared" si="1106"/>
        <v>44.2</v>
      </c>
      <c r="I754" s="143">
        <f t="shared" si="1107"/>
        <v>44.2</v>
      </c>
      <c r="J754" s="143">
        <f t="shared" si="1106"/>
        <v>0</v>
      </c>
      <c r="K754" s="180">
        <f t="shared" si="1106"/>
        <v>44.2</v>
      </c>
      <c r="L754" s="143">
        <f t="shared" si="1107"/>
        <v>44.2</v>
      </c>
      <c r="M754" s="143">
        <f t="shared" si="1106"/>
        <v>0</v>
      </c>
      <c r="N754" s="180">
        <f t="shared" si="1106"/>
        <v>44.2</v>
      </c>
    </row>
    <row r="755" spans="1:14" ht="31.5" outlineLevel="4" x14ac:dyDescent="0.25">
      <c r="A755" s="198" t="s">
        <v>489</v>
      </c>
      <c r="B755" s="198" t="s">
        <v>404</v>
      </c>
      <c r="C755" s="198" t="s">
        <v>59</v>
      </c>
      <c r="D755" s="198"/>
      <c r="E755" s="254" t="s">
        <v>60</v>
      </c>
      <c r="F755" s="143">
        <f t="shared" si="1106"/>
        <v>44.2</v>
      </c>
      <c r="G755" s="143">
        <f t="shared" si="1106"/>
        <v>0</v>
      </c>
      <c r="H755" s="180">
        <f t="shared" si="1106"/>
        <v>44.2</v>
      </c>
      <c r="I755" s="143">
        <f t="shared" si="1107"/>
        <v>44.2</v>
      </c>
      <c r="J755" s="143">
        <f t="shared" si="1106"/>
        <v>0</v>
      </c>
      <c r="K755" s="180">
        <f t="shared" si="1106"/>
        <v>44.2</v>
      </c>
      <c r="L755" s="143">
        <f t="shared" si="1107"/>
        <v>44.2</v>
      </c>
      <c r="M755" s="143">
        <f t="shared" si="1106"/>
        <v>0</v>
      </c>
      <c r="N755" s="180">
        <f t="shared" si="1106"/>
        <v>44.2</v>
      </c>
    </row>
    <row r="756" spans="1:14" ht="15.75" outlineLevel="5" x14ac:dyDescent="0.25">
      <c r="A756" s="198" t="s">
        <v>489</v>
      </c>
      <c r="B756" s="198" t="s">
        <v>404</v>
      </c>
      <c r="C756" s="198" t="s">
        <v>61</v>
      </c>
      <c r="D756" s="198"/>
      <c r="E756" s="254" t="s">
        <v>62</v>
      </c>
      <c r="F756" s="143">
        <f>F757</f>
        <v>44.2</v>
      </c>
      <c r="G756" s="143">
        <f t="shared" si="1106"/>
        <v>0</v>
      </c>
      <c r="H756" s="180">
        <f t="shared" si="1106"/>
        <v>44.2</v>
      </c>
      <c r="I756" s="143">
        <f t="shared" si="1107"/>
        <v>44.2</v>
      </c>
      <c r="J756" s="143">
        <f t="shared" si="1106"/>
        <v>0</v>
      </c>
      <c r="K756" s="180">
        <f t="shared" si="1106"/>
        <v>44.2</v>
      </c>
      <c r="L756" s="143">
        <f t="shared" si="1107"/>
        <v>44.2</v>
      </c>
      <c r="M756" s="143">
        <f t="shared" si="1106"/>
        <v>0</v>
      </c>
      <c r="N756" s="180">
        <f t="shared" si="1106"/>
        <v>44.2</v>
      </c>
    </row>
    <row r="757" spans="1:14" ht="15.75" outlineLevel="7" x14ac:dyDescent="0.25">
      <c r="A757" s="175" t="s">
        <v>489</v>
      </c>
      <c r="B757" s="175" t="s">
        <v>404</v>
      </c>
      <c r="C757" s="175" t="s">
        <v>61</v>
      </c>
      <c r="D757" s="175" t="s">
        <v>7</v>
      </c>
      <c r="E757" s="256" t="s">
        <v>8</v>
      </c>
      <c r="F757" s="108">
        <f>39+5.2</f>
        <v>44.2</v>
      </c>
      <c r="G757" s="108"/>
      <c r="H757" s="3">
        <f>SUM(F757:G757)</f>
        <v>44.2</v>
      </c>
      <c r="I757" s="108">
        <f t="shared" ref="I757:L757" si="1108">39+5.2</f>
        <v>44.2</v>
      </c>
      <c r="J757" s="108"/>
      <c r="K757" s="3">
        <f>SUM(I757:J757)</f>
        <v>44.2</v>
      </c>
      <c r="L757" s="108">
        <f t="shared" si="1108"/>
        <v>44.2</v>
      </c>
      <c r="M757" s="108"/>
      <c r="N757" s="3">
        <f>SUM(L757:M757)</f>
        <v>44.2</v>
      </c>
    </row>
    <row r="758" spans="1:14" ht="15.75" outlineLevel="7" x14ac:dyDescent="0.25">
      <c r="A758" s="198" t="s">
        <v>489</v>
      </c>
      <c r="B758" s="198" t="s">
        <v>430</v>
      </c>
      <c r="C758" s="175"/>
      <c r="D758" s="175"/>
      <c r="E758" s="255" t="s">
        <v>431</v>
      </c>
      <c r="F758" s="143">
        <f t="shared" ref="F758:N762" si="1109">F759</f>
        <v>253.99999999999997</v>
      </c>
      <c r="G758" s="143">
        <f t="shared" si="1109"/>
        <v>0</v>
      </c>
      <c r="H758" s="180">
        <f t="shared" si="1109"/>
        <v>253.99999999999997</v>
      </c>
      <c r="I758" s="143">
        <f t="shared" ref="I758:L762" si="1110">I759</f>
        <v>253.99999999999997</v>
      </c>
      <c r="J758" s="143">
        <f t="shared" si="1109"/>
        <v>0</v>
      </c>
      <c r="K758" s="180">
        <f t="shared" si="1109"/>
        <v>253.99999999999997</v>
      </c>
      <c r="L758" s="143">
        <f t="shared" si="1110"/>
        <v>253.99999999999997</v>
      </c>
      <c r="M758" s="143">
        <f t="shared" si="1109"/>
        <v>0</v>
      </c>
      <c r="N758" s="180">
        <f t="shared" si="1109"/>
        <v>253.99999999999997</v>
      </c>
    </row>
    <row r="759" spans="1:14" ht="15.75" outlineLevel="1" x14ac:dyDescent="0.25">
      <c r="A759" s="198" t="s">
        <v>489</v>
      </c>
      <c r="B759" s="198" t="s">
        <v>440</v>
      </c>
      <c r="C759" s="198"/>
      <c r="D759" s="198"/>
      <c r="E759" s="254" t="s">
        <v>441</v>
      </c>
      <c r="F759" s="143">
        <f t="shared" si="1109"/>
        <v>253.99999999999997</v>
      </c>
      <c r="G759" s="143">
        <f t="shared" si="1109"/>
        <v>0</v>
      </c>
      <c r="H759" s="180">
        <f t="shared" si="1109"/>
        <v>253.99999999999997</v>
      </c>
      <c r="I759" s="143">
        <f t="shared" si="1110"/>
        <v>253.99999999999997</v>
      </c>
      <c r="J759" s="143">
        <f t="shared" si="1109"/>
        <v>0</v>
      </c>
      <c r="K759" s="180">
        <f t="shared" si="1109"/>
        <v>253.99999999999997</v>
      </c>
      <c r="L759" s="143">
        <f t="shared" si="1110"/>
        <v>253.99999999999997</v>
      </c>
      <c r="M759" s="143">
        <f t="shared" si="1109"/>
        <v>0</v>
      </c>
      <c r="N759" s="180">
        <f t="shared" si="1109"/>
        <v>253.99999999999997</v>
      </c>
    </row>
    <row r="760" spans="1:14" ht="31.5" outlineLevel="2" x14ac:dyDescent="0.25">
      <c r="A760" s="198" t="s">
        <v>489</v>
      </c>
      <c r="B760" s="198" t="s">
        <v>440</v>
      </c>
      <c r="C760" s="198" t="s">
        <v>134</v>
      </c>
      <c r="D760" s="198"/>
      <c r="E760" s="254" t="s">
        <v>135</v>
      </c>
      <c r="F760" s="143">
        <f t="shared" si="1109"/>
        <v>253.99999999999997</v>
      </c>
      <c r="G760" s="143">
        <f t="shared" si="1109"/>
        <v>0</v>
      </c>
      <c r="H760" s="180">
        <f t="shared" si="1109"/>
        <v>253.99999999999997</v>
      </c>
      <c r="I760" s="143">
        <f t="shared" si="1110"/>
        <v>253.99999999999997</v>
      </c>
      <c r="J760" s="143">
        <f t="shared" si="1109"/>
        <v>0</v>
      </c>
      <c r="K760" s="180">
        <f t="shared" si="1109"/>
        <v>253.99999999999997</v>
      </c>
      <c r="L760" s="143">
        <f t="shared" si="1110"/>
        <v>253.99999999999997</v>
      </c>
      <c r="M760" s="143">
        <f t="shared" si="1109"/>
        <v>0</v>
      </c>
      <c r="N760" s="180">
        <f t="shared" si="1109"/>
        <v>253.99999999999997</v>
      </c>
    </row>
    <row r="761" spans="1:14" ht="15.75" outlineLevel="3" x14ac:dyDescent="0.25">
      <c r="A761" s="198" t="s">
        <v>489</v>
      </c>
      <c r="B761" s="198" t="s">
        <v>440</v>
      </c>
      <c r="C761" s="198" t="s">
        <v>136</v>
      </c>
      <c r="D761" s="198"/>
      <c r="E761" s="254" t="s">
        <v>137</v>
      </c>
      <c r="F761" s="143">
        <f>F762</f>
        <v>253.99999999999997</v>
      </c>
      <c r="G761" s="143">
        <f t="shared" si="1109"/>
        <v>0</v>
      </c>
      <c r="H761" s="180">
        <f t="shared" si="1109"/>
        <v>253.99999999999997</v>
      </c>
      <c r="I761" s="143">
        <f t="shared" si="1110"/>
        <v>253.99999999999997</v>
      </c>
      <c r="J761" s="143">
        <f t="shared" si="1109"/>
        <v>0</v>
      </c>
      <c r="K761" s="180">
        <f t="shared" si="1109"/>
        <v>253.99999999999997</v>
      </c>
      <c r="L761" s="143">
        <f t="shared" si="1110"/>
        <v>253.99999999999997</v>
      </c>
      <c r="M761" s="143">
        <f t="shared" si="1109"/>
        <v>0</v>
      </c>
      <c r="N761" s="180">
        <f t="shared" si="1109"/>
        <v>253.99999999999997</v>
      </c>
    </row>
    <row r="762" spans="1:14" ht="31.5" outlineLevel="4" x14ac:dyDescent="0.25">
      <c r="A762" s="198" t="s">
        <v>489</v>
      </c>
      <c r="B762" s="198" t="s">
        <v>440</v>
      </c>
      <c r="C762" s="198" t="s">
        <v>138</v>
      </c>
      <c r="D762" s="198"/>
      <c r="E762" s="254" t="s">
        <v>375</v>
      </c>
      <c r="F762" s="143">
        <f t="shared" si="1109"/>
        <v>253.99999999999997</v>
      </c>
      <c r="G762" s="143">
        <f t="shared" si="1109"/>
        <v>0</v>
      </c>
      <c r="H762" s="180">
        <f t="shared" si="1109"/>
        <v>253.99999999999997</v>
      </c>
      <c r="I762" s="143">
        <f t="shared" si="1110"/>
        <v>253.99999999999997</v>
      </c>
      <c r="J762" s="143">
        <f t="shared" si="1109"/>
        <v>0</v>
      </c>
      <c r="K762" s="180">
        <f t="shared" si="1109"/>
        <v>253.99999999999997</v>
      </c>
      <c r="L762" s="143">
        <f t="shared" si="1110"/>
        <v>253.99999999999997</v>
      </c>
      <c r="M762" s="143">
        <f t="shared" si="1109"/>
        <v>0</v>
      </c>
      <c r="N762" s="180">
        <f t="shared" si="1109"/>
        <v>253.99999999999997</v>
      </c>
    </row>
    <row r="763" spans="1:14" ht="15.75" outlineLevel="5" x14ac:dyDescent="0.25">
      <c r="A763" s="198" t="s">
        <v>489</v>
      </c>
      <c r="B763" s="198" t="s">
        <v>440</v>
      </c>
      <c r="C763" s="198" t="s">
        <v>286</v>
      </c>
      <c r="D763" s="198"/>
      <c r="E763" s="254" t="s">
        <v>287</v>
      </c>
      <c r="F763" s="143">
        <f>F764+F765+F766</f>
        <v>253.99999999999997</v>
      </c>
      <c r="G763" s="143">
        <f t="shared" ref="G763:H763" si="1111">G764+G765+G766</f>
        <v>0</v>
      </c>
      <c r="H763" s="180">
        <f t="shared" si="1111"/>
        <v>253.99999999999997</v>
      </c>
      <c r="I763" s="143">
        <f t="shared" ref="I763:L763" si="1112">I764+I765+I766</f>
        <v>253.99999999999997</v>
      </c>
      <c r="J763" s="143">
        <f t="shared" ref="J763" si="1113">J764+J765+J766</f>
        <v>0</v>
      </c>
      <c r="K763" s="180">
        <f t="shared" ref="K763" si="1114">K764+K765+K766</f>
        <v>253.99999999999997</v>
      </c>
      <c r="L763" s="143">
        <f t="shared" si="1112"/>
        <v>253.99999999999997</v>
      </c>
      <c r="M763" s="143">
        <f t="shared" ref="M763" si="1115">M764+M765+M766</f>
        <v>0</v>
      </c>
      <c r="N763" s="180">
        <f t="shared" ref="N763" si="1116">N764+N765+N766</f>
        <v>253.99999999999997</v>
      </c>
    </row>
    <row r="764" spans="1:14" ht="15.75" outlineLevel="7" x14ac:dyDescent="0.25">
      <c r="A764" s="175" t="s">
        <v>489</v>
      </c>
      <c r="B764" s="175" t="s">
        <v>440</v>
      </c>
      <c r="C764" s="175" t="s">
        <v>286</v>
      </c>
      <c r="D764" s="175" t="s">
        <v>7</v>
      </c>
      <c r="E764" s="256" t="s">
        <v>8</v>
      </c>
      <c r="F764" s="108">
        <f>71.6+28.3</f>
        <v>99.899999999999991</v>
      </c>
      <c r="G764" s="172">
        <v>10</v>
      </c>
      <c r="H764" s="3">
        <f t="shared" ref="H764:H766" si="1117">SUM(F764:G764)</f>
        <v>109.89999999999999</v>
      </c>
      <c r="I764" s="108">
        <f>71.6+28.3</f>
        <v>99.899999999999991</v>
      </c>
      <c r="J764" s="172">
        <v>10</v>
      </c>
      <c r="K764" s="3">
        <f t="shared" ref="K764:K766" si="1118">SUM(I764:J764)</f>
        <v>109.89999999999999</v>
      </c>
      <c r="L764" s="108">
        <f>71.6+28.3</f>
        <v>99.899999999999991</v>
      </c>
      <c r="M764" s="172">
        <v>10</v>
      </c>
      <c r="N764" s="3">
        <f t="shared" ref="N764:N766" si="1119">SUM(L764:M764)</f>
        <v>109.89999999999999</v>
      </c>
    </row>
    <row r="765" spans="1:14" ht="15.75" outlineLevel="7" x14ac:dyDescent="0.25">
      <c r="A765" s="175" t="s">
        <v>489</v>
      </c>
      <c r="B765" s="175" t="s">
        <v>440</v>
      </c>
      <c r="C765" s="175" t="s">
        <v>286</v>
      </c>
      <c r="D765" s="175" t="s">
        <v>51</v>
      </c>
      <c r="E765" s="256" t="s">
        <v>52</v>
      </c>
      <c r="F765" s="108">
        <v>30</v>
      </c>
      <c r="G765" s="172">
        <v>-10</v>
      </c>
      <c r="H765" s="3">
        <f t="shared" si="1117"/>
        <v>20</v>
      </c>
      <c r="I765" s="145">
        <v>30</v>
      </c>
      <c r="J765" s="172">
        <v>-10</v>
      </c>
      <c r="K765" s="3">
        <f t="shared" si="1118"/>
        <v>20</v>
      </c>
      <c r="L765" s="145">
        <v>30</v>
      </c>
      <c r="M765" s="172">
        <v>-10</v>
      </c>
      <c r="N765" s="3">
        <f t="shared" si="1119"/>
        <v>20</v>
      </c>
    </row>
    <row r="766" spans="1:14" ht="15.75" outlineLevel="7" x14ac:dyDescent="0.25">
      <c r="A766" s="175" t="s">
        <v>489</v>
      </c>
      <c r="B766" s="175" t="s">
        <v>440</v>
      </c>
      <c r="C766" s="175" t="s">
        <v>286</v>
      </c>
      <c r="D766" s="175" t="s">
        <v>15</v>
      </c>
      <c r="E766" s="256" t="s">
        <v>16</v>
      </c>
      <c r="F766" s="108">
        <v>124.1</v>
      </c>
      <c r="G766" s="108"/>
      <c r="H766" s="3">
        <f t="shared" si="1117"/>
        <v>124.1</v>
      </c>
      <c r="I766" s="145">
        <v>124.1</v>
      </c>
      <c r="J766" s="108"/>
      <c r="K766" s="3">
        <f t="shared" si="1118"/>
        <v>124.1</v>
      </c>
      <c r="L766" s="145">
        <v>124.1</v>
      </c>
      <c r="M766" s="108"/>
      <c r="N766" s="3">
        <f t="shared" si="1119"/>
        <v>124.1</v>
      </c>
    </row>
    <row r="767" spans="1:14" ht="15.75" outlineLevel="7" x14ac:dyDescent="0.25">
      <c r="A767" s="198" t="s">
        <v>489</v>
      </c>
      <c r="B767" s="198" t="s">
        <v>406</v>
      </c>
      <c r="C767" s="175"/>
      <c r="D767" s="175"/>
      <c r="E767" s="255" t="s">
        <v>407</v>
      </c>
      <c r="F767" s="143">
        <f t="shared" ref="F767:N767" si="1120">F768+F786+F780</f>
        <v>88226.1</v>
      </c>
      <c r="G767" s="143">
        <f t="shared" si="1120"/>
        <v>0</v>
      </c>
      <c r="H767" s="180">
        <f t="shared" si="1120"/>
        <v>88226.1</v>
      </c>
      <c r="I767" s="143">
        <f t="shared" si="1120"/>
        <v>88172.900000000009</v>
      </c>
      <c r="J767" s="143">
        <f t="shared" si="1120"/>
        <v>0</v>
      </c>
      <c r="K767" s="180">
        <f t="shared" si="1120"/>
        <v>88172.900000000009</v>
      </c>
      <c r="L767" s="143">
        <f t="shared" si="1120"/>
        <v>88172.900000000009</v>
      </c>
      <c r="M767" s="143">
        <f t="shared" si="1120"/>
        <v>0</v>
      </c>
      <c r="N767" s="180">
        <f t="shared" si="1120"/>
        <v>88172.900000000009</v>
      </c>
    </row>
    <row r="768" spans="1:14" ht="15.75" outlineLevel="1" x14ac:dyDescent="0.25">
      <c r="A768" s="198" t="s">
        <v>489</v>
      </c>
      <c r="B768" s="198" t="s">
        <v>487</v>
      </c>
      <c r="C768" s="198"/>
      <c r="D768" s="198"/>
      <c r="E768" s="254" t="s">
        <v>488</v>
      </c>
      <c r="F768" s="143">
        <f>F769</f>
        <v>70939.100000000006</v>
      </c>
      <c r="G768" s="143">
        <f t="shared" ref="G768:H768" si="1121">G769</f>
        <v>0</v>
      </c>
      <c r="H768" s="180">
        <f t="shared" si="1121"/>
        <v>70939.100000000006</v>
      </c>
      <c r="I768" s="143">
        <f t="shared" ref="I768:L768" si="1122">I769</f>
        <v>70939.100000000006</v>
      </c>
      <c r="J768" s="143">
        <f t="shared" ref="J768" si="1123">J769</f>
        <v>0</v>
      </c>
      <c r="K768" s="180">
        <f t="shared" ref="K768" si="1124">K769</f>
        <v>70939.100000000006</v>
      </c>
      <c r="L768" s="143">
        <f t="shared" si="1122"/>
        <v>70939.100000000006</v>
      </c>
      <c r="M768" s="143">
        <f t="shared" ref="M768" si="1125">M769</f>
        <v>0</v>
      </c>
      <c r="N768" s="180">
        <f t="shared" ref="N768" si="1126">N769</f>
        <v>70939.100000000006</v>
      </c>
    </row>
    <row r="769" spans="1:15" ht="31.5" outlineLevel="2" x14ac:dyDescent="0.25">
      <c r="A769" s="198" t="s">
        <v>489</v>
      </c>
      <c r="B769" s="198" t="s">
        <v>487</v>
      </c>
      <c r="C769" s="198" t="s">
        <v>134</v>
      </c>
      <c r="D769" s="198"/>
      <c r="E769" s="254" t="s">
        <v>135</v>
      </c>
      <c r="F769" s="143">
        <f t="shared" ref="F769:N769" si="1127">F776+F770</f>
        <v>70939.100000000006</v>
      </c>
      <c r="G769" s="143">
        <f t="shared" si="1127"/>
        <v>0</v>
      </c>
      <c r="H769" s="180">
        <f t="shared" si="1127"/>
        <v>70939.100000000006</v>
      </c>
      <c r="I769" s="143">
        <f t="shared" si="1127"/>
        <v>70939.100000000006</v>
      </c>
      <c r="J769" s="143">
        <f t="shared" si="1127"/>
        <v>0</v>
      </c>
      <c r="K769" s="180">
        <f t="shared" si="1127"/>
        <v>70939.100000000006</v>
      </c>
      <c r="L769" s="143">
        <f t="shared" si="1127"/>
        <v>70939.100000000006</v>
      </c>
      <c r="M769" s="143">
        <f t="shared" si="1127"/>
        <v>0</v>
      </c>
      <c r="N769" s="180">
        <f t="shared" si="1127"/>
        <v>70939.100000000006</v>
      </c>
    </row>
    <row r="770" spans="1:15" ht="15.75" outlineLevel="2" x14ac:dyDescent="0.25">
      <c r="A770" s="198" t="s">
        <v>489</v>
      </c>
      <c r="B770" s="198" t="s">
        <v>487</v>
      </c>
      <c r="C770" s="198" t="s">
        <v>197</v>
      </c>
      <c r="D770" s="198"/>
      <c r="E770" s="254" t="s">
        <v>198</v>
      </c>
      <c r="F770" s="143">
        <f t="shared" ref="F770:N772" si="1128">F771</f>
        <v>200</v>
      </c>
      <c r="G770" s="143">
        <f t="shared" si="1128"/>
        <v>0</v>
      </c>
      <c r="H770" s="180">
        <f t="shared" si="1128"/>
        <v>200</v>
      </c>
      <c r="I770" s="143">
        <f t="shared" ref="I770:L770" si="1129">I771</f>
        <v>200</v>
      </c>
      <c r="J770" s="143">
        <f t="shared" si="1128"/>
        <v>0</v>
      </c>
      <c r="K770" s="180">
        <f t="shared" si="1128"/>
        <v>200</v>
      </c>
      <c r="L770" s="143">
        <f t="shared" si="1129"/>
        <v>200</v>
      </c>
      <c r="M770" s="143">
        <f t="shared" si="1128"/>
        <v>0</v>
      </c>
      <c r="N770" s="180">
        <f t="shared" si="1128"/>
        <v>200</v>
      </c>
    </row>
    <row r="771" spans="1:15" ht="15.75" outlineLevel="2" x14ac:dyDescent="0.25">
      <c r="A771" s="198" t="s">
        <v>489</v>
      </c>
      <c r="B771" s="198" t="s">
        <v>487</v>
      </c>
      <c r="C771" s="198" t="s">
        <v>199</v>
      </c>
      <c r="D771" s="198"/>
      <c r="E771" s="254" t="s">
        <v>371</v>
      </c>
      <c r="F771" s="143">
        <f>F772+F774</f>
        <v>200</v>
      </c>
      <c r="G771" s="143">
        <f t="shared" ref="G771:N771" si="1130">G772+G774</f>
        <v>0</v>
      </c>
      <c r="H771" s="180">
        <f t="shared" si="1130"/>
        <v>200</v>
      </c>
      <c r="I771" s="143">
        <f t="shared" si="1130"/>
        <v>200</v>
      </c>
      <c r="J771" s="143">
        <f t="shared" si="1130"/>
        <v>0</v>
      </c>
      <c r="K771" s="180">
        <f t="shared" si="1130"/>
        <v>200</v>
      </c>
      <c r="L771" s="143">
        <f t="shared" si="1130"/>
        <v>200</v>
      </c>
      <c r="M771" s="143">
        <f t="shared" si="1130"/>
        <v>0</v>
      </c>
      <c r="N771" s="180">
        <f t="shared" si="1130"/>
        <v>200</v>
      </c>
    </row>
    <row r="772" spans="1:15" s="140" customFormat="1" ht="31.5" hidden="1" outlineLevel="2" x14ac:dyDescent="0.25">
      <c r="A772" s="198" t="s">
        <v>489</v>
      </c>
      <c r="B772" s="198" t="s">
        <v>487</v>
      </c>
      <c r="C772" s="178" t="s">
        <v>554</v>
      </c>
      <c r="D772" s="178"/>
      <c r="E772" s="259" t="s">
        <v>555</v>
      </c>
      <c r="F772" s="143">
        <f>F773</f>
        <v>200</v>
      </c>
      <c r="G772" s="173">
        <f t="shared" si="1128"/>
        <v>-200</v>
      </c>
      <c r="H772" s="180">
        <f>H773</f>
        <v>0</v>
      </c>
      <c r="I772" s="143">
        <f>I773</f>
        <v>200</v>
      </c>
      <c r="J772" s="173">
        <f t="shared" si="1128"/>
        <v>-200</v>
      </c>
      <c r="K772" s="180">
        <f t="shared" si="1128"/>
        <v>0</v>
      </c>
      <c r="L772" s="143">
        <f>L773</f>
        <v>200</v>
      </c>
      <c r="M772" s="173">
        <f t="shared" si="1128"/>
        <v>-200</v>
      </c>
      <c r="N772" s="180">
        <f t="shared" si="1128"/>
        <v>0</v>
      </c>
      <c r="O772" s="190"/>
    </row>
    <row r="773" spans="1:15" ht="15.75" hidden="1" outlineLevel="2" x14ac:dyDescent="0.25">
      <c r="A773" s="175" t="s">
        <v>489</v>
      </c>
      <c r="B773" s="175" t="s">
        <v>487</v>
      </c>
      <c r="C773" s="179" t="s">
        <v>554</v>
      </c>
      <c r="D773" s="179" t="s">
        <v>51</v>
      </c>
      <c r="E773" s="5" t="s">
        <v>364</v>
      </c>
      <c r="F773" s="108">
        <v>200</v>
      </c>
      <c r="G773" s="172">
        <v>-200</v>
      </c>
      <c r="H773" s="3">
        <f>SUM(F773:G773)</f>
        <v>0</v>
      </c>
      <c r="I773" s="145">
        <v>200</v>
      </c>
      <c r="J773" s="172">
        <v>-200</v>
      </c>
      <c r="K773" s="3">
        <f>SUM(I773:J773)</f>
        <v>0</v>
      </c>
      <c r="L773" s="145">
        <v>200</v>
      </c>
      <c r="M773" s="172">
        <v>-200</v>
      </c>
      <c r="N773" s="3">
        <f>SUM(L773:M773)</f>
        <v>0</v>
      </c>
      <c r="O773" s="189"/>
    </row>
    <row r="774" spans="1:15" ht="15.75" outlineLevel="2" x14ac:dyDescent="0.25">
      <c r="A774" s="175" t="s">
        <v>489</v>
      </c>
      <c r="B774" s="175" t="s">
        <v>487</v>
      </c>
      <c r="C774" s="178" t="s">
        <v>508</v>
      </c>
      <c r="D774" s="178"/>
      <c r="E774" s="259" t="s">
        <v>507</v>
      </c>
      <c r="F774" s="143">
        <f t="shared" ref="F774:N774" si="1131">F775</f>
        <v>0</v>
      </c>
      <c r="G774" s="173">
        <f t="shared" si="1131"/>
        <v>200</v>
      </c>
      <c r="H774" s="180">
        <f t="shared" si="1131"/>
        <v>200</v>
      </c>
      <c r="I774" s="180">
        <f t="shared" si="1131"/>
        <v>0</v>
      </c>
      <c r="J774" s="173">
        <f t="shared" si="1131"/>
        <v>200</v>
      </c>
      <c r="K774" s="180">
        <f t="shared" si="1131"/>
        <v>200</v>
      </c>
      <c r="L774" s="180">
        <f t="shared" si="1131"/>
        <v>0</v>
      </c>
      <c r="M774" s="173">
        <f t="shared" si="1131"/>
        <v>200</v>
      </c>
      <c r="N774" s="180">
        <f t="shared" si="1131"/>
        <v>200</v>
      </c>
    </row>
    <row r="775" spans="1:15" ht="15.75" outlineLevel="2" x14ac:dyDescent="0.25">
      <c r="A775" s="175" t="s">
        <v>489</v>
      </c>
      <c r="B775" s="175" t="s">
        <v>487</v>
      </c>
      <c r="C775" s="179" t="s">
        <v>508</v>
      </c>
      <c r="D775" s="179" t="s">
        <v>51</v>
      </c>
      <c r="E775" s="5" t="s">
        <v>364</v>
      </c>
      <c r="F775" s="108"/>
      <c r="G775" s="172">
        <v>200</v>
      </c>
      <c r="H775" s="3">
        <f>SUM(F775:G775)</f>
        <v>200</v>
      </c>
      <c r="I775" s="145"/>
      <c r="J775" s="172">
        <v>200</v>
      </c>
      <c r="K775" s="3">
        <f>SUM(I775:J775)</f>
        <v>200</v>
      </c>
      <c r="L775" s="145"/>
      <c r="M775" s="172">
        <v>200</v>
      </c>
      <c r="N775" s="3">
        <f>SUM(L775:M775)</f>
        <v>200</v>
      </c>
    </row>
    <row r="776" spans="1:15" ht="31.5" outlineLevel="3" x14ac:dyDescent="0.25">
      <c r="A776" s="198" t="s">
        <v>489</v>
      </c>
      <c r="B776" s="198" t="s">
        <v>487</v>
      </c>
      <c r="C776" s="198" t="s">
        <v>288</v>
      </c>
      <c r="D776" s="198"/>
      <c r="E776" s="254" t="s">
        <v>289</v>
      </c>
      <c r="F776" s="143">
        <f t="shared" ref="F776:N778" si="1132">F777</f>
        <v>70739.100000000006</v>
      </c>
      <c r="G776" s="143">
        <f t="shared" si="1132"/>
        <v>0</v>
      </c>
      <c r="H776" s="180">
        <f t="shared" si="1132"/>
        <v>70739.100000000006</v>
      </c>
      <c r="I776" s="143">
        <f t="shared" ref="I776:L778" si="1133">I777</f>
        <v>70739.100000000006</v>
      </c>
      <c r="J776" s="143">
        <f t="shared" si="1132"/>
        <v>0</v>
      </c>
      <c r="K776" s="180">
        <f t="shared" si="1132"/>
        <v>70739.100000000006</v>
      </c>
      <c r="L776" s="143">
        <f t="shared" si="1133"/>
        <v>70739.100000000006</v>
      </c>
      <c r="M776" s="143">
        <f t="shared" si="1132"/>
        <v>0</v>
      </c>
      <c r="N776" s="180">
        <f t="shared" si="1132"/>
        <v>70739.100000000006</v>
      </c>
    </row>
    <row r="777" spans="1:15" ht="31.5" outlineLevel="4" x14ac:dyDescent="0.25">
      <c r="A777" s="198" t="s">
        <v>489</v>
      </c>
      <c r="B777" s="198" t="s">
        <v>487</v>
      </c>
      <c r="C777" s="198" t="s">
        <v>290</v>
      </c>
      <c r="D777" s="198"/>
      <c r="E777" s="254" t="s">
        <v>31</v>
      </c>
      <c r="F777" s="143">
        <f t="shared" si="1132"/>
        <v>70739.100000000006</v>
      </c>
      <c r="G777" s="143">
        <f t="shared" si="1132"/>
        <v>0</v>
      </c>
      <c r="H777" s="180">
        <f t="shared" si="1132"/>
        <v>70739.100000000006</v>
      </c>
      <c r="I777" s="143">
        <f t="shared" si="1133"/>
        <v>70739.100000000006</v>
      </c>
      <c r="J777" s="143">
        <f t="shared" si="1132"/>
        <v>0</v>
      </c>
      <c r="K777" s="180">
        <f t="shared" si="1132"/>
        <v>70739.100000000006</v>
      </c>
      <c r="L777" s="143">
        <f t="shared" si="1133"/>
        <v>70739.100000000006</v>
      </c>
      <c r="M777" s="143">
        <f t="shared" si="1132"/>
        <v>0</v>
      </c>
      <c r="N777" s="180">
        <f t="shared" si="1132"/>
        <v>70739.100000000006</v>
      </c>
    </row>
    <row r="778" spans="1:15" ht="15.75" outlineLevel="5" x14ac:dyDescent="0.25">
      <c r="A778" s="198" t="s">
        <v>489</v>
      </c>
      <c r="B778" s="198" t="s">
        <v>487</v>
      </c>
      <c r="C778" s="198" t="s">
        <v>291</v>
      </c>
      <c r="D778" s="198"/>
      <c r="E778" s="254" t="s">
        <v>270</v>
      </c>
      <c r="F778" s="143">
        <f t="shared" si="1132"/>
        <v>70739.100000000006</v>
      </c>
      <c r="G778" s="143">
        <f t="shared" si="1132"/>
        <v>0</v>
      </c>
      <c r="H778" s="180">
        <f t="shared" si="1132"/>
        <v>70739.100000000006</v>
      </c>
      <c r="I778" s="143">
        <f t="shared" si="1133"/>
        <v>70739.100000000006</v>
      </c>
      <c r="J778" s="143">
        <f t="shared" si="1132"/>
        <v>0</v>
      </c>
      <c r="K778" s="180">
        <f t="shared" si="1132"/>
        <v>70739.100000000006</v>
      </c>
      <c r="L778" s="143">
        <f t="shared" si="1133"/>
        <v>70739.100000000006</v>
      </c>
      <c r="M778" s="143">
        <f t="shared" si="1132"/>
        <v>0</v>
      </c>
      <c r="N778" s="180">
        <f t="shared" si="1132"/>
        <v>70739.100000000006</v>
      </c>
    </row>
    <row r="779" spans="1:15" ht="15.75" outlineLevel="7" x14ac:dyDescent="0.25">
      <c r="A779" s="175" t="s">
        <v>489</v>
      </c>
      <c r="B779" s="175" t="s">
        <v>487</v>
      </c>
      <c r="C779" s="175" t="s">
        <v>291</v>
      </c>
      <c r="D779" s="175" t="s">
        <v>51</v>
      </c>
      <c r="E779" s="256" t="s">
        <v>52</v>
      </c>
      <c r="F779" s="108">
        <v>70739.100000000006</v>
      </c>
      <c r="G779" s="108"/>
      <c r="H779" s="3">
        <f>SUM(F779:G779)</f>
        <v>70739.100000000006</v>
      </c>
      <c r="I779" s="145">
        <v>70739.100000000006</v>
      </c>
      <c r="J779" s="108"/>
      <c r="K779" s="3">
        <f>SUM(I779:J779)</f>
        <v>70739.100000000006</v>
      </c>
      <c r="L779" s="145">
        <v>70739.100000000006</v>
      </c>
      <c r="M779" s="108"/>
      <c r="N779" s="3">
        <f>SUM(L779:M779)</f>
        <v>70739.100000000006</v>
      </c>
    </row>
    <row r="780" spans="1:15" ht="15.75" outlineLevel="7" x14ac:dyDescent="0.25">
      <c r="A780" s="198" t="s">
        <v>489</v>
      </c>
      <c r="B780" s="198" t="s">
        <v>408</v>
      </c>
      <c r="C780" s="198"/>
      <c r="D780" s="198"/>
      <c r="E780" s="254" t="s">
        <v>409</v>
      </c>
      <c r="F780" s="143">
        <f t="shared" ref="F780:N784" si="1134">F781</f>
        <v>7.5</v>
      </c>
      <c r="G780" s="143">
        <f t="shared" si="1134"/>
        <v>0</v>
      </c>
      <c r="H780" s="180">
        <f t="shared" si="1134"/>
        <v>7.5</v>
      </c>
      <c r="I780" s="143">
        <f t="shared" ref="I780:L784" si="1135">I781</f>
        <v>7.5</v>
      </c>
      <c r="J780" s="143">
        <f t="shared" si="1134"/>
        <v>0</v>
      </c>
      <c r="K780" s="180">
        <f t="shared" si="1134"/>
        <v>7.5</v>
      </c>
      <c r="L780" s="143">
        <f t="shared" si="1135"/>
        <v>7.5</v>
      </c>
      <c r="M780" s="143">
        <f t="shared" si="1134"/>
        <v>0</v>
      </c>
      <c r="N780" s="180">
        <f t="shared" si="1134"/>
        <v>7.5</v>
      </c>
    </row>
    <row r="781" spans="1:15" ht="31.5" outlineLevel="7" x14ac:dyDescent="0.25">
      <c r="A781" s="198" t="s">
        <v>489</v>
      </c>
      <c r="B781" s="198" t="s">
        <v>408</v>
      </c>
      <c r="C781" s="198" t="s">
        <v>134</v>
      </c>
      <c r="D781" s="198"/>
      <c r="E781" s="254" t="s">
        <v>135</v>
      </c>
      <c r="F781" s="143">
        <f t="shared" si="1134"/>
        <v>7.5</v>
      </c>
      <c r="G781" s="143">
        <f t="shared" si="1134"/>
        <v>0</v>
      </c>
      <c r="H781" s="180">
        <f t="shared" si="1134"/>
        <v>7.5</v>
      </c>
      <c r="I781" s="143">
        <f t="shared" si="1135"/>
        <v>7.5</v>
      </c>
      <c r="J781" s="143">
        <f t="shared" si="1134"/>
        <v>0</v>
      </c>
      <c r="K781" s="180">
        <f t="shared" si="1134"/>
        <v>7.5</v>
      </c>
      <c r="L781" s="143">
        <f t="shared" si="1135"/>
        <v>7.5</v>
      </c>
      <c r="M781" s="143">
        <f t="shared" si="1134"/>
        <v>0</v>
      </c>
      <c r="N781" s="180">
        <f t="shared" si="1134"/>
        <v>7.5</v>
      </c>
    </row>
    <row r="782" spans="1:15" ht="31.5" outlineLevel="7" x14ac:dyDescent="0.25">
      <c r="A782" s="198" t="s">
        <v>489</v>
      </c>
      <c r="B782" s="198" t="s">
        <v>408</v>
      </c>
      <c r="C782" s="198" t="s">
        <v>288</v>
      </c>
      <c r="D782" s="198"/>
      <c r="E782" s="254" t="s">
        <v>289</v>
      </c>
      <c r="F782" s="143">
        <f t="shared" si="1134"/>
        <v>7.5</v>
      </c>
      <c r="G782" s="143">
        <f t="shared" si="1134"/>
        <v>0</v>
      </c>
      <c r="H782" s="180">
        <f t="shared" si="1134"/>
        <v>7.5</v>
      </c>
      <c r="I782" s="143">
        <f t="shared" si="1135"/>
        <v>7.5</v>
      </c>
      <c r="J782" s="143">
        <f t="shared" si="1134"/>
        <v>0</v>
      </c>
      <c r="K782" s="180">
        <f t="shared" si="1134"/>
        <v>7.5</v>
      </c>
      <c r="L782" s="143">
        <f t="shared" si="1135"/>
        <v>7.5</v>
      </c>
      <c r="M782" s="143">
        <f t="shared" si="1134"/>
        <v>0</v>
      </c>
      <c r="N782" s="180">
        <f t="shared" si="1134"/>
        <v>7.5</v>
      </c>
    </row>
    <row r="783" spans="1:15" ht="31.5" outlineLevel="7" x14ac:dyDescent="0.25">
      <c r="A783" s="198" t="s">
        <v>489</v>
      </c>
      <c r="B783" s="198" t="s">
        <v>408</v>
      </c>
      <c r="C783" s="198" t="s">
        <v>290</v>
      </c>
      <c r="D783" s="198"/>
      <c r="E783" s="254" t="s">
        <v>31</v>
      </c>
      <c r="F783" s="143">
        <f t="shared" si="1134"/>
        <v>7.5</v>
      </c>
      <c r="G783" s="143">
        <f t="shared" si="1134"/>
        <v>0</v>
      </c>
      <c r="H783" s="180">
        <f t="shared" si="1134"/>
        <v>7.5</v>
      </c>
      <c r="I783" s="143">
        <f t="shared" si="1135"/>
        <v>7.5</v>
      </c>
      <c r="J783" s="143">
        <f t="shared" si="1134"/>
        <v>0</v>
      </c>
      <c r="K783" s="180">
        <f t="shared" si="1134"/>
        <v>7.5</v>
      </c>
      <c r="L783" s="143">
        <f t="shared" si="1135"/>
        <v>7.5</v>
      </c>
      <c r="M783" s="143">
        <f t="shared" si="1134"/>
        <v>0</v>
      </c>
      <c r="N783" s="180">
        <f t="shared" si="1134"/>
        <v>7.5</v>
      </c>
    </row>
    <row r="784" spans="1:15" ht="15.75" outlineLevel="7" x14ac:dyDescent="0.25">
      <c r="A784" s="198" t="s">
        <v>489</v>
      </c>
      <c r="B784" s="198" t="s">
        <v>408</v>
      </c>
      <c r="C784" s="198" t="s">
        <v>308</v>
      </c>
      <c r="D784" s="198"/>
      <c r="E784" s="254" t="s">
        <v>309</v>
      </c>
      <c r="F784" s="143">
        <f t="shared" si="1134"/>
        <v>7.5</v>
      </c>
      <c r="G784" s="143">
        <f t="shared" si="1134"/>
        <v>0</v>
      </c>
      <c r="H784" s="180">
        <f t="shared" si="1134"/>
        <v>7.5</v>
      </c>
      <c r="I784" s="143">
        <f t="shared" si="1135"/>
        <v>7.5</v>
      </c>
      <c r="J784" s="143">
        <f t="shared" si="1134"/>
        <v>0</v>
      </c>
      <c r="K784" s="180">
        <f t="shared" si="1134"/>
        <v>7.5</v>
      </c>
      <c r="L784" s="143">
        <f t="shared" si="1135"/>
        <v>7.5</v>
      </c>
      <c r="M784" s="143">
        <f t="shared" si="1134"/>
        <v>0</v>
      </c>
      <c r="N784" s="180">
        <f t="shared" si="1134"/>
        <v>7.5</v>
      </c>
    </row>
    <row r="785" spans="1:14" ht="15.75" outlineLevel="7" x14ac:dyDescent="0.25">
      <c r="A785" s="175" t="s">
        <v>489</v>
      </c>
      <c r="B785" s="175" t="s">
        <v>408</v>
      </c>
      <c r="C785" s="175" t="s">
        <v>308</v>
      </c>
      <c r="D785" s="175" t="s">
        <v>51</v>
      </c>
      <c r="E785" s="256" t="s">
        <v>52</v>
      </c>
      <c r="F785" s="108">
        <v>7.5</v>
      </c>
      <c r="G785" s="108"/>
      <c r="H785" s="3">
        <f>SUM(F785:G785)</f>
        <v>7.5</v>
      </c>
      <c r="I785" s="145">
        <v>7.5</v>
      </c>
      <c r="J785" s="108"/>
      <c r="K785" s="3">
        <f>SUM(I785:J785)</f>
        <v>7.5</v>
      </c>
      <c r="L785" s="145">
        <v>7.5</v>
      </c>
      <c r="M785" s="108"/>
      <c r="N785" s="3">
        <f>SUM(L785:M785)</f>
        <v>7.5</v>
      </c>
    </row>
    <row r="786" spans="1:14" ht="15.75" outlineLevel="1" x14ac:dyDescent="0.25">
      <c r="A786" s="198" t="s">
        <v>489</v>
      </c>
      <c r="B786" s="198" t="s">
        <v>456</v>
      </c>
      <c r="C786" s="198"/>
      <c r="D786" s="198"/>
      <c r="E786" s="254" t="s">
        <v>457</v>
      </c>
      <c r="F786" s="143">
        <f>F787</f>
        <v>17279.5</v>
      </c>
      <c r="G786" s="143">
        <f t="shared" ref="G786:H786" si="1136">G787</f>
        <v>0</v>
      </c>
      <c r="H786" s="180">
        <f t="shared" si="1136"/>
        <v>17279.5</v>
      </c>
      <c r="I786" s="143">
        <f t="shared" ref="I786:L786" si="1137">I787</f>
        <v>17226.3</v>
      </c>
      <c r="J786" s="143">
        <f t="shared" ref="J786" si="1138">J787</f>
        <v>0</v>
      </c>
      <c r="K786" s="180">
        <f t="shared" ref="K786" si="1139">K787</f>
        <v>17226.3</v>
      </c>
      <c r="L786" s="143">
        <f t="shared" si="1137"/>
        <v>17226.3</v>
      </c>
      <c r="M786" s="143">
        <f t="shared" ref="M786" si="1140">M787</f>
        <v>0</v>
      </c>
      <c r="N786" s="180">
        <f t="shared" ref="N786" si="1141">N787</f>
        <v>17226.3</v>
      </c>
    </row>
    <row r="787" spans="1:14" ht="31.5" outlineLevel="2" x14ac:dyDescent="0.25">
      <c r="A787" s="198" t="s">
        <v>489</v>
      </c>
      <c r="B787" s="198" t="s">
        <v>456</v>
      </c>
      <c r="C787" s="198" t="s">
        <v>134</v>
      </c>
      <c r="D787" s="198"/>
      <c r="E787" s="254" t="s">
        <v>135</v>
      </c>
      <c r="F787" s="143">
        <f>F788+F792</f>
        <v>17279.5</v>
      </c>
      <c r="G787" s="143">
        <f t="shared" ref="G787:H787" si="1142">G788+G792</f>
        <v>0</v>
      </c>
      <c r="H787" s="180">
        <f t="shared" si="1142"/>
        <v>17279.5</v>
      </c>
      <c r="I787" s="143">
        <f>I788+I792</f>
        <v>17226.3</v>
      </c>
      <c r="J787" s="143">
        <f t="shared" ref="J787" si="1143">J788+J792</f>
        <v>0</v>
      </c>
      <c r="K787" s="180">
        <f t="shared" ref="K787" si="1144">K788+K792</f>
        <v>17226.3</v>
      </c>
      <c r="L787" s="143">
        <f>L788+L792</f>
        <v>17226.3</v>
      </c>
      <c r="M787" s="143">
        <f t="shared" ref="M787" si="1145">M788+M792</f>
        <v>0</v>
      </c>
      <c r="N787" s="180">
        <f t="shared" ref="N787" si="1146">N788+N792</f>
        <v>17226.3</v>
      </c>
    </row>
    <row r="788" spans="1:14" ht="15.75" outlineLevel="3" x14ac:dyDescent="0.25">
      <c r="A788" s="198" t="s">
        <v>489</v>
      </c>
      <c r="B788" s="198" t="s">
        <v>456</v>
      </c>
      <c r="C788" s="198" t="s">
        <v>292</v>
      </c>
      <c r="D788" s="198"/>
      <c r="E788" s="254" t="s">
        <v>293</v>
      </c>
      <c r="F788" s="143">
        <f t="shared" ref="F788:N789" si="1147">F789</f>
        <v>1045.2</v>
      </c>
      <c r="G788" s="143">
        <f t="shared" si="1147"/>
        <v>0</v>
      </c>
      <c r="H788" s="180">
        <f t="shared" si="1147"/>
        <v>1045.2</v>
      </c>
      <c r="I788" s="143">
        <f t="shared" ref="I788:L789" si="1148">I789</f>
        <v>992</v>
      </c>
      <c r="J788" s="143">
        <f t="shared" si="1147"/>
        <v>0</v>
      </c>
      <c r="K788" s="180">
        <f t="shared" si="1147"/>
        <v>992</v>
      </c>
      <c r="L788" s="143">
        <f t="shared" si="1148"/>
        <v>992</v>
      </c>
      <c r="M788" s="143">
        <f t="shared" si="1147"/>
        <v>0</v>
      </c>
      <c r="N788" s="180">
        <f t="shared" si="1147"/>
        <v>992</v>
      </c>
    </row>
    <row r="789" spans="1:14" ht="31.5" outlineLevel="4" x14ac:dyDescent="0.25">
      <c r="A789" s="198" t="s">
        <v>489</v>
      </c>
      <c r="B789" s="198" t="s">
        <v>456</v>
      </c>
      <c r="C789" s="198" t="s">
        <v>294</v>
      </c>
      <c r="D789" s="198"/>
      <c r="E789" s="254" t="s">
        <v>295</v>
      </c>
      <c r="F789" s="143">
        <f>F790</f>
        <v>1045.2</v>
      </c>
      <c r="G789" s="143">
        <f t="shared" si="1147"/>
        <v>0</v>
      </c>
      <c r="H789" s="180">
        <f t="shared" si="1147"/>
        <v>1045.2</v>
      </c>
      <c r="I789" s="143">
        <f t="shared" si="1148"/>
        <v>992</v>
      </c>
      <c r="J789" s="143">
        <f t="shared" si="1147"/>
        <v>0</v>
      </c>
      <c r="K789" s="180">
        <f t="shared" si="1147"/>
        <v>992</v>
      </c>
      <c r="L789" s="143">
        <f t="shared" si="1148"/>
        <v>992</v>
      </c>
      <c r="M789" s="143">
        <f t="shared" si="1147"/>
        <v>0</v>
      </c>
      <c r="N789" s="180">
        <f t="shared" si="1147"/>
        <v>992</v>
      </c>
    </row>
    <row r="790" spans="1:14" ht="15.75" outlineLevel="5" x14ac:dyDescent="0.25">
      <c r="A790" s="198" t="s">
        <v>489</v>
      </c>
      <c r="B790" s="198" t="s">
        <v>456</v>
      </c>
      <c r="C790" s="198" t="s">
        <v>296</v>
      </c>
      <c r="D790" s="198"/>
      <c r="E790" s="254" t="s">
        <v>297</v>
      </c>
      <c r="F790" s="143">
        <f t="shared" ref="F790:N790" si="1149">F791</f>
        <v>1045.2</v>
      </c>
      <c r="G790" s="143">
        <f t="shared" si="1149"/>
        <v>0</v>
      </c>
      <c r="H790" s="180">
        <f t="shared" si="1149"/>
        <v>1045.2</v>
      </c>
      <c r="I790" s="143">
        <f t="shared" ref="I790:L790" si="1150">I791</f>
        <v>992</v>
      </c>
      <c r="J790" s="143">
        <f t="shared" si="1149"/>
        <v>0</v>
      </c>
      <c r="K790" s="180">
        <f t="shared" si="1149"/>
        <v>992</v>
      </c>
      <c r="L790" s="143">
        <f t="shared" si="1150"/>
        <v>992</v>
      </c>
      <c r="M790" s="143">
        <f t="shared" si="1149"/>
        <v>0</v>
      </c>
      <c r="N790" s="180">
        <f t="shared" si="1149"/>
        <v>992</v>
      </c>
    </row>
    <row r="791" spans="1:14" ht="15.75" outlineLevel="7" x14ac:dyDescent="0.25">
      <c r="A791" s="175" t="s">
        <v>489</v>
      </c>
      <c r="B791" s="175" t="s">
        <v>456</v>
      </c>
      <c r="C791" s="175" t="s">
        <v>296</v>
      </c>
      <c r="D791" s="175" t="s">
        <v>51</v>
      </c>
      <c r="E791" s="256" t="s">
        <v>52</v>
      </c>
      <c r="F791" s="108">
        <f>992+53.2</f>
        <v>1045.2</v>
      </c>
      <c r="G791" s="108"/>
      <c r="H791" s="3">
        <f>SUM(F791:G791)</f>
        <v>1045.2</v>
      </c>
      <c r="I791" s="145">
        <v>992</v>
      </c>
      <c r="J791" s="108"/>
      <c r="K791" s="3">
        <f>SUM(I791:J791)</f>
        <v>992</v>
      </c>
      <c r="L791" s="145">
        <v>992</v>
      </c>
      <c r="M791" s="108"/>
      <c r="N791" s="3">
        <f>SUM(L791:M791)</f>
        <v>992</v>
      </c>
    </row>
    <row r="792" spans="1:14" ht="31.5" outlineLevel="3" x14ac:dyDescent="0.25">
      <c r="A792" s="198" t="s">
        <v>489</v>
      </c>
      <c r="B792" s="198" t="s">
        <v>456</v>
      </c>
      <c r="C792" s="198" t="s">
        <v>288</v>
      </c>
      <c r="D792" s="198"/>
      <c r="E792" s="254" t="s">
        <v>289</v>
      </c>
      <c r="F792" s="143">
        <f t="shared" ref="F792:N794" si="1151">F793</f>
        <v>16234.3</v>
      </c>
      <c r="G792" s="143">
        <f t="shared" si="1151"/>
        <v>0</v>
      </c>
      <c r="H792" s="180">
        <f t="shared" si="1151"/>
        <v>16234.3</v>
      </c>
      <c r="I792" s="143">
        <f t="shared" ref="I792:L794" si="1152">I793</f>
        <v>16234.3</v>
      </c>
      <c r="J792" s="143">
        <f t="shared" si="1151"/>
        <v>0</v>
      </c>
      <c r="K792" s="180">
        <f t="shared" si="1151"/>
        <v>16234.3</v>
      </c>
      <c r="L792" s="143">
        <f t="shared" si="1152"/>
        <v>16234.3</v>
      </c>
      <c r="M792" s="143">
        <f t="shared" si="1151"/>
        <v>0</v>
      </c>
      <c r="N792" s="180">
        <f t="shared" si="1151"/>
        <v>16234.3</v>
      </c>
    </row>
    <row r="793" spans="1:14" ht="31.5" outlineLevel="4" x14ac:dyDescent="0.25">
      <c r="A793" s="198" t="s">
        <v>489</v>
      </c>
      <c r="B793" s="198" t="s">
        <v>456</v>
      </c>
      <c r="C793" s="198" t="s">
        <v>290</v>
      </c>
      <c r="D793" s="198"/>
      <c r="E793" s="254" t="s">
        <v>31</v>
      </c>
      <c r="F793" s="143">
        <f t="shared" si="1151"/>
        <v>16234.3</v>
      </c>
      <c r="G793" s="143">
        <f t="shared" si="1151"/>
        <v>0</v>
      </c>
      <c r="H793" s="180">
        <f t="shared" si="1151"/>
        <v>16234.3</v>
      </c>
      <c r="I793" s="143">
        <f t="shared" si="1152"/>
        <v>16234.3</v>
      </c>
      <c r="J793" s="143">
        <f t="shared" si="1151"/>
        <v>0</v>
      </c>
      <c r="K793" s="180">
        <f t="shared" si="1151"/>
        <v>16234.3</v>
      </c>
      <c r="L793" s="143">
        <f t="shared" si="1152"/>
        <v>16234.3</v>
      </c>
      <c r="M793" s="143">
        <f t="shared" si="1151"/>
        <v>0</v>
      </c>
      <c r="N793" s="180">
        <f t="shared" si="1151"/>
        <v>16234.3</v>
      </c>
    </row>
    <row r="794" spans="1:14" ht="15.75" outlineLevel="5" x14ac:dyDescent="0.25">
      <c r="A794" s="198" t="s">
        <v>489</v>
      </c>
      <c r="B794" s="198" t="s">
        <v>456</v>
      </c>
      <c r="C794" s="198" t="s">
        <v>298</v>
      </c>
      <c r="D794" s="198"/>
      <c r="E794" s="254" t="s">
        <v>299</v>
      </c>
      <c r="F794" s="143">
        <f t="shared" si="1151"/>
        <v>16234.3</v>
      </c>
      <c r="G794" s="143">
        <f t="shared" si="1151"/>
        <v>0</v>
      </c>
      <c r="H794" s="180">
        <f t="shared" si="1151"/>
        <v>16234.3</v>
      </c>
      <c r="I794" s="143">
        <f t="shared" si="1152"/>
        <v>16234.3</v>
      </c>
      <c r="J794" s="143">
        <f t="shared" si="1151"/>
        <v>0</v>
      </c>
      <c r="K794" s="180">
        <f t="shared" si="1151"/>
        <v>16234.3</v>
      </c>
      <c r="L794" s="143">
        <f t="shared" si="1152"/>
        <v>16234.3</v>
      </c>
      <c r="M794" s="143">
        <f t="shared" si="1151"/>
        <v>0</v>
      </c>
      <c r="N794" s="180">
        <f t="shared" si="1151"/>
        <v>16234.3</v>
      </c>
    </row>
    <row r="795" spans="1:14" ht="15.75" outlineLevel="7" x14ac:dyDescent="0.25">
      <c r="A795" s="175" t="s">
        <v>489</v>
      </c>
      <c r="B795" s="175" t="s">
        <v>456</v>
      </c>
      <c r="C795" s="175" t="s">
        <v>298</v>
      </c>
      <c r="D795" s="175" t="s">
        <v>51</v>
      </c>
      <c r="E795" s="256" t="s">
        <v>52</v>
      </c>
      <c r="F795" s="108">
        <v>16234.3</v>
      </c>
      <c r="G795" s="108"/>
      <c r="H795" s="3">
        <f>SUM(F795:G795)</f>
        <v>16234.3</v>
      </c>
      <c r="I795" s="145">
        <v>16234.3</v>
      </c>
      <c r="J795" s="108"/>
      <c r="K795" s="3">
        <f>SUM(I795:J795)</f>
        <v>16234.3</v>
      </c>
      <c r="L795" s="145">
        <v>16234.3</v>
      </c>
      <c r="M795" s="108"/>
      <c r="N795" s="3">
        <f>SUM(L795:M795)</f>
        <v>16234.3</v>
      </c>
    </row>
    <row r="796" spans="1:14" ht="15.75" outlineLevel="7" x14ac:dyDescent="0.25">
      <c r="A796" s="198" t="s">
        <v>489</v>
      </c>
      <c r="B796" s="198" t="s">
        <v>460</v>
      </c>
      <c r="C796" s="175"/>
      <c r="D796" s="175"/>
      <c r="E796" s="255" t="s">
        <v>461</v>
      </c>
      <c r="F796" s="143">
        <f>F797+F827</f>
        <v>231541.7</v>
      </c>
      <c r="G796" s="143">
        <f t="shared" ref="G796:H796" si="1153">G797+G827</f>
        <v>0</v>
      </c>
      <c r="H796" s="180">
        <f t="shared" si="1153"/>
        <v>231541.7</v>
      </c>
      <c r="I796" s="143">
        <f>I797+I827</f>
        <v>227764.5</v>
      </c>
      <c r="J796" s="143">
        <f t="shared" ref="J796" si="1154">J797+J827</f>
        <v>0</v>
      </c>
      <c r="K796" s="180">
        <f t="shared" ref="K796" si="1155">K797+K827</f>
        <v>227764.5</v>
      </c>
      <c r="L796" s="143">
        <f>L797+L827</f>
        <v>228929.5</v>
      </c>
      <c r="M796" s="143">
        <f t="shared" ref="M796" si="1156">M797+M827</f>
        <v>0</v>
      </c>
      <c r="N796" s="180">
        <f t="shared" ref="N796" si="1157">N797+N827</f>
        <v>228929.5</v>
      </c>
    </row>
    <row r="797" spans="1:14" ht="15.75" outlineLevel="1" x14ac:dyDescent="0.25">
      <c r="A797" s="198" t="s">
        <v>489</v>
      </c>
      <c r="B797" s="198" t="s">
        <v>491</v>
      </c>
      <c r="C797" s="198"/>
      <c r="D797" s="198"/>
      <c r="E797" s="254" t="s">
        <v>492</v>
      </c>
      <c r="F797" s="143">
        <f>F798</f>
        <v>200172.6</v>
      </c>
      <c r="G797" s="143">
        <f t="shared" ref="G797:H797" si="1158">G798</f>
        <v>0</v>
      </c>
      <c r="H797" s="180">
        <f t="shared" si="1158"/>
        <v>200172.6</v>
      </c>
      <c r="I797" s="143">
        <f t="shared" ref="I797:L797" si="1159">I798</f>
        <v>198435.4</v>
      </c>
      <c r="J797" s="143">
        <f t="shared" ref="J797" si="1160">J798</f>
        <v>0</v>
      </c>
      <c r="K797" s="180">
        <f t="shared" ref="K797" si="1161">K798</f>
        <v>198435.4</v>
      </c>
      <c r="L797" s="143">
        <f t="shared" si="1159"/>
        <v>199600.4</v>
      </c>
      <c r="M797" s="143">
        <f t="shared" ref="M797" si="1162">M798</f>
        <v>0</v>
      </c>
      <c r="N797" s="180">
        <f t="shared" ref="N797" si="1163">N798</f>
        <v>199600.4</v>
      </c>
    </row>
    <row r="798" spans="1:14" ht="31.5" outlineLevel="2" x14ac:dyDescent="0.25">
      <c r="A798" s="198" t="s">
        <v>489</v>
      </c>
      <c r="B798" s="198" t="s">
        <v>491</v>
      </c>
      <c r="C798" s="198" t="s">
        <v>134</v>
      </c>
      <c r="D798" s="198"/>
      <c r="E798" s="254" t="s">
        <v>135</v>
      </c>
      <c r="F798" s="143">
        <f>F805+F813+F799</f>
        <v>200172.6</v>
      </c>
      <c r="G798" s="143">
        <f t="shared" ref="G798:H798" si="1164">G805+G813+G799</f>
        <v>0</v>
      </c>
      <c r="H798" s="180">
        <f t="shared" si="1164"/>
        <v>200172.6</v>
      </c>
      <c r="I798" s="143">
        <f>I805+I813+I799</f>
        <v>198435.4</v>
      </c>
      <c r="J798" s="143">
        <f t="shared" ref="J798" si="1165">J805+J813+J799</f>
        <v>0</v>
      </c>
      <c r="K798" s="180">
        <f t="shared" ref="K798" si="1166">K805+K813+K799</f>
        <v>198435.4</v>
      </c>
      <c r="L798" s="143">
        <f>L805+L813+L799</f>
        <v>199600.4</v>
      </c>
      <c r="M798" s="143">
        <f t="shared" ref="M798" si="1167">M805+M813+M799</f>
        <v>0</v>
      </c>
      <c r="N798" s="180">
        <f t="shared" ref="N798" si="1168">N805+N813+N799</f>
        <v>199600.4</v>
      </c>
    </row>
    <row r="799" spans="1:14" ht="15.75" outlineLevel="2" x14ac:dyDescent="0.25">
      <c r="A799" s="198" t="s">
        <v>489</v>
      </c>
      <c r="B799" s="198" t="s">
        <v>491</v>
      </c>
      <c r="C799" s="198" t="s">
        <v>197</v>
      </c>
      <c r="D799" s="198"/>
      <c r="E799" s="254" t="s">
        <v>198</v>
      </c>
      <c r="F799" s="143">
        <f>F800</f>
        <v>3772.2</v>
      </c>
      <c r="G799" s="143">
        <f t="shared" ref="G799:H799" si="1169">G800</f>
        <v>0</v>
      </c>
      <c r="H799" s="180">
        <f t="shared" si="1169"/>
        <v>3772.2</v>
      </c>
      <c r="I799" s="143">
        <f t="shared" ref="I799:L799" si="1170">I800</f>
        <v>2200</v>
      </c>
      <c r="J799" s="143">
        <f t="shared" ref="J799" si="1171">J800</f>
        <v>0</v>
      </c>
      <c r="K799" s="180">
        <f t="shared" ref="K799" si="1172">K800</f>
        <v>2200</v>
      </c>
      <c r="L799" s="143">
        <f t="shared" si="1170"/>
        <v>3200</v>
      </c>
      <c r="M799" s="143">
        <f t="shared" ref="M799" si="1173">M800</f>
        <v>0</v>
      </c>
      <c r="N799" s="180">
        <f t="shared" ref="N799" si="1174">N800</f>
        <v>3200</v>
      </c>
    </row>
    <row r="800" spans="1:14" ht="15.75" outlineLevel="2" x14ac:dyDescent="0.25">
      <c r="A800" s="198" t="s">
        <v>489</v>
      </c>
      <c r="B800" s="198" t="s">
        <v>491</v>
      </c>
      <c r="C800" s="198" t="s">
        <v>199</v>
      </c>
      <c r="D800" s="198"/>
      <c r="E800" s="254" t="s">
        <v>371</v>
      </c>
      <c r="F800" s="143">
        <f>F803+F801</f>
        <v>3772.2</v>
      </c>
      <c r="G800" s="143">
        <f t="shared" ref="G800:H800" si="1175">G803+G801</f>
        <v>0</v>
      </c>
      <c r="H800" s="180">
        <f t="shared" si="1175"/>
        <v>3772.2</v>
      </c>
      <c r="I800" s="143">
        <f t="shared" ref="I800:L800" si="1176">I803+I801</f>
        <v>2200</v>
      </c>
      <c r="J800" s="143">
        <f t="shared" ref="J800" si="1177">J803+J801</f>
        <v>0</v>
      </c>
      <c r="K800" s="180">
        <f t="shared" ref="K800" si="1178">K803+K801</f>
        <v>2200</v>
      </c>
      <c r="L800" s="143">
        <f t="shared" si="1176"/>
        <v>3200</v>
      </c>
      <c r="M800" s="143">
        <f t="shared" ref="M800" si="1179">M803+M801</f>
        <v>0</v>
      </c>
      <c r="N800" s="180">
        <f t="shared" ref="N800" si="1180">N803+N801</f>
        <v>3200</v>
      </c>
    </row>
    <row r="801" spans="1:14" ht="15.75" outlineLevel="2" x14ac:dyDescent="0.25">
      <c r="A801" s="198" t="s">
        <v>489</v>
      </c>
      <c r="B801" s="198" t="s">
        <v>491</v>
      </c>
      <c r="C801" s="178" t="s">
        <v>508</v>
      </c>
      <c r="D801" s="178"/>
      <c r="E801" s="259" t="s">
        <v>507</v>
      </c>
      <c r="F801" s="143">
        <f t="shared" ref="F801:N801" si="1181">F802</f>
        <v>3572.2</v>
      </c>
      <c r="G801" s="143">
        <f t="shared" si="1181"/>
        <v>0</v>
      </c>
      <c r="H801" s="180">
        <f t="shared" si="1181"/>
        <v>3572.2</v>
      </c>
      <c r="I801" s="143">
        <f t="shared" ref="I801:L801" si="1182">I802</f>
        <v>2000</v>
      </c>
      <c r="J801" s="143">
        <f t="shared" si="1181"/>
        <v>0</v>
      </c>
      <c r="K801" s="180">
        <f t="shared" si="1181"/>
        <v>2000</v>
      </c>
      <c r="L801" s="143">
        <f t="shared" si="1182"/>
        <v>3000</v>
      </c>
      <c r="M801" s="143">
        <f t="shared" si="1181"/>
        <v>0</v>
      </c>
      <c r="N801" s="180">
        <f t="shared" si="1181"/>
        <v>3000</v>
      </c>
    </row>
    <row r="802" spans="1:14" ht="15.75" outlineLevel="2" x14ac:dyDescent="0.25">
      <c r="A802" s="175" t="s">
        <v>489</v>
      </c>
      <c r="B802" s="175" t="s">
        <v>491</v>
      </c>
      <c r="C802" s="179" t="s">
        <v>508</v>
      </c>
      <c r="D802" s="179" t="s">
        <v>51</v>
      </c>
      <c r="E802" s="5" t="s">
        <v>364</v>
      </c>
      <c r="F802" s="108">
        <f>3393+179.2</f>
        <v>3572.2</v>
      </c>
      <c r="G802" s="108"/>
      <c r="H802" s="3">
        <f>SUM(F802:G802)</f>
        <v>3572.2</v>
      </c>
      <c r="I802" s="145">
        <v>2000</v>
      </c>
      <c r="J802" s="108"/>
      <c r="K802" s="3">
        <f>SUM(I802:J802)</f>
        <v>2000</v>
      </c>
      <c r="L802" s="145">
        <v>3000</v>
      </c>
      <c r="M802" s="108"/>
      <c r="N802" s="3">
        <f>SUM(L802:M802)</f>
        <v>3000</v>
      </c>
    </row>
    <row r="803" spans="1:14" s="140" customFormat="1" ht="31.5" outlineLevel="2" x14ac:dyDescent="0.25">
      <c r="A803" s="198" t="s">
        <v>489</v>
      </c>
      <c r="B803" s="198" t="s">
        <v>491</v>
      </c>
      <c r="C803" s="198" t="s">
        <v>390</v>
      </c>
      <c r="D803" s="198"/>
      <c r="E803" s="254" t="s">
        <v>389</v>
      </c>
      <c r="F803" s="143">
        <f>F804</f>
        <v>200</v>
      </c>
      <c r="G803" s="143">
        <f t="shared" ref="G803:H803" si="1183">G804</f>
        <v>0</v>
      </c>
      <c r="H803" s="180">
        <f t="shared" si="1183"/>
        <v>200</v>
      </c>
      <c r="I803" s="143">
        <f>I804</f>
        <v>200</v>
      </c>
      <c r="J803" s="143">
        <f t="shared" ref="J803" si="1184">J804</f>
        <v>0</v>
      </c>
      <c r="K803" s="180">
        <f t="shared" ref="K803" si="1185">K804</f>
        <v>200</v>
      </c>
      <c r="L803" s="143">
        <f>L804</f>
        <v>200</v>
      </c>
      <c r="M803" s="143">
        <f t="shared" ref="M803" si="1186">M804</f>
        <v>0</v>
      </c>
      <c r="N803" s="180">
        <f t="shared" ref="N803" si="1187">N804</f>
        <v>200</v>
      </c>
    </row>
    <row r="804" spans="1:14" ht="15.75" outlineLevel="2" x14ac:dyDescent="0.25">
      <c r="A804" s="175" t="s">
        <v>489</v>
      </c>
      <c r="B804" s="175" t="s">
        <v>491</v>
      </c>
      <c r="C804" s="175" t="s">
        <v>390</v>
      </c>
      <c r="D804" s="175" t="s">
        <v>51</v>
      </c>
      <c r="E804" s="270" t="s">
        <v>364</v>
      </c>
      <c r="F804" s="108">
        <v>200</v>
      </c>
      <c r="G804" s="108"/>
      <c r="H804" s="3">
        <f>SUM(F804:G804)</f>
        <v>200</v>
      </c>
      <c r="I804" s="145">
        <v>200</v>
      </c>
      <c r="J804" s="108"/>
      <c r="K804" s="3">
        <f>SUM(I804:J804)</f>
        <v>200</v>
      </c>
      <c r="L804" s="145">
        <v>200</v>
      </c>
      <c r="M804" s="108"/>
      <c r="N804" s="3">
        <f>SUM(L804:M804)</f>
        <v>200</v>
      </c>
    </row>
    <row r="805" spans="1:14" ht="15.75" outlineLevel="3" x14ac:dyDescent="0.25">
      <c r="A805" s="198" t="s">
        <v>489</v>
      </c>
      <c r="B805" s="198" t="s">
        <v>491</v>
      </c>
      <c r="C805" s="198" t="s">
        <v>300</v>
      </c>
      <c r="D805" s="198"/>
      <c r="E805" s="254" t="s">
        <v>301</v>
      </c>
      <c r="F805" s="143">
        <f t="shared" ref="F805:N805" si="1188">F806</f>
        <v>43900</v>
      </c>
      <c r="G805" s="143">
        <f t="shared" si="1188"/>
        <v>0</v>
      </c>
      <c r="H805" s="180">
        <f t="shared" si="1188"/>
        <v>43900</v>
      </c>
      <c r="I805" s="143">
        <f t="shared" ref="I805:L805" si="1189">I806</f>
        <v>43900</v>
      </c>
      <c r="J805" s="143">
        <f t="shared" si="1188"/>
        <v>0</v>
      </c>
      <c r="K805" s="180">
        <f t="shared" si="1188"/>
        <v>43900</v>
      </c>
      <c r="L805" s="143">
        <f t="shared" si="1189"/>
        <v>43900</v>
      </c>
      <c r="M805" s="143">
        <f t="shared" si="1188"/>
        <v>0</v>
      </c>
      <c r="N805" s="180">
        <f t="shared" si="1188"/>
        <v>43900</v>
      </c>
    </row>
    <row r="806" spans="1:14" ht="15.75" outlineLevel="4" x14ac:dyDescent="0.25">
      <c r="A806" s="198" t="s">
        <v>489</v>
      </c>
      <c r="B806" s="198" t="s">
        <v>491</v>
      </c>
      <c r="C806" s="198" t="s">
        <v>302</v>
      </c>
      <c r="D806" s="198"/>
      <c r="E806" s="254" t="s">
        <v>493</v>
      </c>
      <c r="F806" s="143">
        <f>F809+F807+F811</f>
        <v>43900</v>
      </c>
      <c r="G806" s="143">
        <f t="shared" ref="G806:H806" si="1190">G809+G807+G811</f>
        <v>0</v>
      </c>
      <c r="H806" s="180">
        <f t="shared" si="1190"/>
        <v>43900</v>
      </c>
      <c r="I806" s="143">
        <f t="shared" ref="I806:L806" si="1191">I809+I807+I811</f>
        <v>43900</v>
      </c>
      <c r="J806" s="143">
        <f t="shared" ref="J806" si="1192">J809+J807+J811</f>
        <v>0</v>
      </c>
      <c r="K806" s="180">
        <f t="shared" ref="K806" si="1193">K809+K807+K811</f>
        <v>43900</v>
      </c>
      <c r="L806" s="143">
        <f t="shared" si="1191"/>
        <v>43900</v>
      </c>
      <c r="M806" s="143">
        <f t="shared" ref="M806" si="1194">M809+M807+M811</f>
        <v>0</v>
      </c>
      <c r="N806" s="180">
        <f t="shared" ref="N806" si="1195">N809+N807+N811</f>
        <v>43900</v>
      </c>
    </row>
    <row r="807" spans="1:14" ht="31.5" outlineLevel="2" x14ac:dyDescent="0.25">
      <c r="A807" s="178" t="s">
        <v>489</v>
      </c>
      <c r="B807" s="178" t="s">
        <v>491</v>
      </c>
      <c r="C807" s="198" t="s">
        <v>547</v>
      </c>
      <c r="D807" s="198"/>
      <c r="E807" s="254" t="s">
        <v>548</v>
      </c>
      <c r="F807" s="143">
        <f t="shared" ref="F807:N807" si="1196">F808</f>
        <v>1000</v>
      </c>
      <c r="G807" s="143">
        <f t="shared" si="1196"/>
        <v>0</v>
      </c>
      <c r="H807" s="180">
        <f t="shared" si="1196"/>
        <v>1000</v>
      </c>
      <c r="I807" s="143">
        <f t="shared" ref="I807:L807" si="1197">I808</f>
        <v>1000</v>
      </c>
      <c r="J807" s="143">
        <f t="shared" si="1196"/>
        <v>0</v>
      </c>
      <c r="K807" s="180">
        <f t="shared" si="1196"/>
        <v>1000</v>
      </c>
      <c r="L807" s="143">
        <f t="shared" si="1197"/>
        <v>1000</v>
      </c>
      <c r="M807" s="143">
        <f t="shared" si="1196"/>
        <v>0</v>
      </c>
      <c r="N807" s="180">
        <f t="shared" si="1196"/>
        <v>1000</v>
      </c>
    </row>
    <row r="808" spans="1:14" ht="15.75" outlineLevel="2" x14ac:dyDescent="0.25">
      <c r="A808" s="179" t="s">
        <v>489</v>
      </c>
      <c r="B808" s="179" t="s">
        <v>491</v>
      </c>
      <c r="C808" s="175" t="s">
        <v>547</v>
      </c>
      <c r="D808" s="175" t="s">
        <v>51</v>
      </c>
      <c r="E808" s="256" t="s">
        <v>52</v>
      </c>
      <c r="F808" s="108">
        <v>1000</v>
      </c>
      <c r="G808" s="108"/>
      <c r="H808" s="3">
        <f>SUM(F808:G808)</f>
        <v>1000</v>
      </c>
      <c r="I808" s="108">
        <v>1000</v>
      </c>
      <c r="J808" s="108"/>
      <c r="K808" s="3">
        <f>SUM(I808:J808)</f>
        <v>1000</v>
      </c>
      <c r="L808" s="108">
        <v>1000</v>
      </c>
      <c r="M808" s="108"/>
      <c r="N808" s="3">
        <f>SUM(L808:M808)</f>
        <v>1000</v>
      </c>
    </row>
    <row r="809" spans="1:14" ht="31.5" outlineLevel="5" x14ac:dyDescent="0.25">
      <c r="A809" s="198" t="s">
        <v>489</v>
      </c>
      <c r="B809" s="198" t="s">
        <v>491</v>
      </c>
      <c r="C809" s="198" t="s">
        <v>303</v>
      </c>
      <c r="D809" s="198"/>
      <c r="E809" s="254" t="s">
        <v>359</v>
      </c>
      <c r="F809" s="143">
        <f t="shared" ref="F809:N811" si="1198">F810</f>
        <v>12900</v>
      </c>
      <c r="G809" s="143">
        <f t="shared" si="1198"/>
        <v>0</v>
      </c>
      <c r="H809" s="180">
        <f t="shared" si="1198"/>
        <v>12900</v>
      </c>
      <c r="I809" s="143">
        <f t="shared" ref="I809:L811" si="1199">I810</f>
        <v>12900</v>
      </c>
      <c r="J809" s="143">
        <f t="shared" si="1198"/>
        <v>0</v>
      </c>
      <c r="K809" s="180">
        <f t="shared" si="1198"/>
        <v>12900</v>
      </c>
      <c r="L809" s="143">
        <f t="shared" si="1199"/>
        <v>12900</v>
      </c>
      <c r="M809" s="143">
        <f t="shared" si="1198"/>
        <v>0</v>
      </c>
      <c r="N809" s="180">
        <f t="shared" si="1198"/>
        <v>12900</v>
      </c>
    </row>
    <row r="810" spans="1:14" ht="15.75" outlineLevel="7" x14ac:dyDescent="0.25">
      <c r="A810" s="175" t="s">
        <v>489</v>
      </c>
      <c r="B810" s="175" t="s">
        <v>491</v>
      </c>
      <c r="C810" s="175" t="s">
        <v>303</v>
      </c>
      <c r="D810" s="175" t="s">
        <v>51</v>
      </c>
      <c r="E810" s="256" t="s">
        <v>52</v>
      </c>
      <c r="F810" s="108">
        <v>12900</v>
      </c>
      <c r="G810" s="108"/>
      <c r="H810" s="3">
        <f>SUM(F810:G810)</f>
        <v>12900</v>
      </c>
      <c r="I810" s="145">
        <v>12900</v>
      </c>
      <c r="J810" s="108"/>
      <c r="K810" s="3">
        <f>SUM(I810:J810)</f>
        <v>12900</v>
      </c>
      <c r="L810" s="145">
        <v>12900</v>
      </c>
      <c r="M810" s="108"/>
      <c r="N810" s="3">
        <f>SUM(L810:M810)</f>
        <v>12900</v>
      </c>
    </row>
    <row r="811" spans="1:14" ht="31.5" outlineLevel="5" x14ac:dyDescent="0.25">
      <c r="A811" s="198" t="s">
        <v>489</v>
      </c>
      <c r="B811" s="198" t="s">
        <v>491</v>
      </c>
      <c r="C811" s="198" t="s">
        <v>303</v>
      </c>
      <c r="D811" s="198"/>
      <c r="E811" s="254" t="s">
        <v>618</v>
      </c>
      <c r="F811" s="143">
        <f t="shared" si="1198"/>
        <v>30000</v>
      </c>
      <c r="G811" s="143">
        <f t="shared" si="1198"/>
        <v>0</v>
      </c>
      <c r="H811" s="180">
        <f t="shared" si="1198"/>
        <v>30000</v>
      </c>
      <c r="I811" s="143">
        <f t="shared" si="1199"/>
        <v>30000</v>
      </c>
      <c r="J811" s="143">
        <f t="shared" si="1198"/>
        <v>0</v>
      </c>
      <c r="K811" s="180">
        <f t="shared" si="1198"/>
        <v>30000</v>
      </c>
      <c r="L811" s="143">
        <f t="shared" si="1199"/>
        <v>30000</v>
      </c>
      <c r="M811" s="143">
        <f t="shared" si="1198"/>
        <v>0</v>
      </c>
      <c r="N811" s="180">
        <f t="shared" si="1198"/>
        <v>30000</v>
      </c>
    </row>
    <row r="812" spans="1:14" ht="15.75" outlineLevel="7" x14ac:dyDescent="0.25">
      <c r="A812" s="175" t="s">
        <v>489</v>
      </c>
      <c r="B812" s="175" t="s">
        <v>491</v>
      </c>
      <c r="C812" s="175" t="s">
        <v>303</v>
      </c>
      <c r="D812" s="175" t="s">
        <v>51</v>
      </c>
      <c r="E812" s="256" t="s">
        <v>52</v>
      </c>
      <c r="F812" s="108">
        <v>30000</v>
      </c>
      <c r="G812" s="108"/>
      <c r="H812" s="3">
        <f>SUM(F812:G812)</f>
        <v>30000</v>
      </c>
      <c r="I812" s="145">
        <v>30000</v>
      </c>
      <c r="J812" s="108"/>
      <c r="K812" s="3">
        <f>SUM(I812:J812)</f>
        <v>30000</v>
      </c>
      <c r="L812" s="145">
        <v>30000</v>
      </c>
      <c r="M812" s="108"/>
      <c r="N812" s="3">
        <f>SUM(L812:M812)</f>
        <v>30000</v>
      </c>
    </row>
    <row r="813" spans="1:14" ht="31.5" outlineLevel="3" x14ac:dyDescent="0.25">
      <c r="A813" s="198" t="s">
        <v>489</v>
      </c>
      <c r="B813" s="198" t="s">
        <v>491</v>
      </c>
      <c r="C813" s="198" t="s">
        <v>288</v>
      </c>
      <c r="D813" s="198"/>
      <c r="E813" s="254" t="s">
        <v>289</v>
      </c>
      <c r="F813" s="143">
        <f>F814</f>
        <v>152500.4</v>
      </c>
      <c r="G813" s="143">
        <f t="shared" ref="G813:H813" si="1200">G814</f>
        <v>0</v>
      </c>
      <c r="H813" s="180">
        <f t="shared" si="1200"/>
        <v>152500.4</v>
      </c>
      <c r="I813" s="143">
        <f>I814</f>
        <v>152335.4</v>
      </c>
      <c r="J813" s="143">
        <f t="shared" ref="J813" si="1201">J814</f>
        <v>0</v>
      </c>
      <c r="K813" s="180">
        <f t="shared" ref="K813" si="1202">K814</f>
        <v>152335.4</v>
      </c>
      <c r="L813" s="143">
        <f>L814</f>
        <v>152500.4</v>
      </c>
      <c r="M813" s="143">
        <f t="shared" ref="M813" si="1203">M814</f>
        <v>0</v>
      </c>
      <c r="N813" s="180">
        <f t="shared" ref="N813" si="1204">N814</f>
        <v>152500.4</v>
      </c>
    </row>
    <row r="814" spans="1:14" ht="31.5" outlineLevel="4" x14ac:dyDescent="0.25">
      <c r="A814" s="198" t="s">
        <v>489</v>
      </c>
      <c r="B814" s="198" t="s">
        <v>491</v>
      </c>
      <c r="C814" s="198" t="s">
        <v>290</v>
      </c>
      <c r="D814" s="198"/>
      <c r="E814" s="254" t="s">
        <v>31</v>
      </c>
      <c r="F814" s="143">
        <f t="shared" ref="F814:H814" si="1205">F815+F817+F819+F821+F823+F825</f>
        <v>152500.4</v>
      </c>
      <c r="G814" s="143">
        <f t="shared" si="1205"/>
        <v>0</v>
      </c>
      <c r="H814" s="180">
        <f t="shared" si="1205"/>
        <v>152500.4</v>
      </c>
      <c r="I814" s="143">
        <f t="shared" ref="I814:N814" si="1206">I815+I817+I819+I821+I823+I825</f>
        <v>152335.4</v>
      </c>
      <c r="J814" s="143">
        <f t="shared" si="1206"/>
        <v>0</v>
      </c>
      <c r="K814" s="180">
        <f t="shared" si="1206"/>
        <v>152335.4</v>
      </c>
      <c r="L814" s="143">
        <f t="shared" si="1206"/>
        <v>152500.4</v>
      </c>
      <c r="M814" s="143">
        <f t="shared" si="1206"/>
        <v>0</v>
      </c>
      <c r="N814" s="180">
        <f t="shared" si="1206"/>
        <v>152500.4</v>
      </c>
    </row>
    <row r="815" spans="1:14" ht="15.75" outlineLevel="5" x14ac:dyDescent="0.25">
      <c r="A815" s="198" t="s">
        <v>489</v>
      </c>
      <c r="B815" s="198" t="s">
        <v>491</v>
      </c>
      <c r="C815" s="198" t="s">
        <v>304</v>
      </c>
      <c r="D815" s="198"/>
      <c r="E815" s="254" t="s">
        <v>305</v>
      </c>
      <c r="F815" s="143">
        <f>F816</f>
        <v>60632.9</v>
      </c>
      <c r="G815" s="143">
        <f t="shared" ref="G815:H815" si="1207">G816</f>
        <v>0</v>
      </c>
      <c r="H815" s="180">
        <f t="shared" si="1207"/>
        <v>60632.9</v>
      </c>
      <c r="I815" s="143">
        <f>I816</f>
        <v>60632.9</v>
      </c>
      <c r="J815" s="143">
        <f t="shared" ref="J815" si="1208">J816</f>
        <v>0</v>
      </c>
      <c r="K815" s="180">
        <f t="shared" ref="K815" si="1209">K816</f>
        <v>60632.9</v>
      </c>
      <c r="L815" s="143">
        <f>L816</f>
        <v>60632.9</v>
      </c>
      <c r="M815" s="143">
        <f t="shared" ref="M815" si="1210">M816</f>
        <v>0</v>
      </c>
      <c r="N815" s="180">
        <f t="shared" ref="N815" si="1211">N816</f>
        <v>60632.9</v>
      </c>
    </row>
    <row r="816" spans="1:14" ht="15.75" outlineLevel="7" x14ac:dyDescent="0.25">
      <c r="A816" s="175" t="s">
        <v>489</v>
      </c>
      <c r="B816" s="175" t="s">
        <v>491</v>
      </c>
      <c r="C816" s="175" t="s">
        <v>304</v>
      </c>
      <c r="D816" s="175" t="s">
        <v>51</v>
      </c>
      <c r="E816" s="256" t="s">
        <v>52</v>
      </c>
      <c r="F816" s="108">
        <v>60632.9</v>
      </c>
      <c r="G816" s="108"/>
      <c r="H816" s="3">
        <f>SUM(F816:G816)</f>
        <v>60632.9</v>
      </c>
      <c r="I816" s="145">
        <v>60632.9</v>
      </c>
      <c r="J816" s="108"/>
      <c r="K816" s="3">
        <f>SUM(I816:J816)</f>
        <v>60632.9</v>
      </c>
      <c r="L816" s="145">
        <v>60632.9</v>
      </c>
      <c r="M816" s="108"/>
      <c r="N816" s="3">
        <f>SUM(L816:M816)</f>
        <v>60632.9</v>
      </c>
    </row>
    <row r="817" spans="1:15" ht="15.75" outlineLevel="5" x14ac:dyDescent="0.25">
      <c r="A817" s="198" t="s">
        <v>489</v>
      </c>
      <c r="B817" s="198" t="s">
        <v>491</v>
      </c>
      <c r="C817" s="198" t="s">
        <v>306</v>
      </c>
      <c r="D817" s="198"/>
      <c r="E817" s="254" t="s">
        <v>307</v>
      </c>
      <c r="F817" s="143">
        <f t="shared" ref="F817:N817" si="1212">F818</f>
        <v>36509.4</v>
      </c>
      <c r="G817" s="143">
        <f t="shared" si="1212"/>
        <v>0</v>
      </c>
      <c r="H817" s="180">
        <f t="shared" si="1212"/>
        <v>36509.4</v>
      </c>
      <c r="I817" s="143">
        <f t="shared" ref="I817:L817" si="1213">I818</f>
        <v>36509.4</v>
      </c>
      <c r="J817" s="143">
        <f t="shared" si="1212"/>
        <v>0</v>
      </c>
      <c r="K817" s="180">
        <f t="shared" si="1212"/>
        <v>36509.4</v>
      </c>
      <c r="L817" s="143">
        <f t="shared" si="1213"/>
        <v>36509.4</v>
      </c>
      <c r="M817" s="143">
        <f t="shared" si="1212"/>
        <v>0</v>
      </c>
      <c r="N817" s="180">
        <f t="shared" si="1212"/>
        <v>36509.4</v>
      </c>
    </row>
    <row r="818" spans="1:15" ht="15.75" outlineLevel="7" x14ac:dyDescent="0.25">
      <c r="A818" s="175" t="s">
        <v>489</v>
      </c>
      <c r="B818" s="175" t="s">
        <v>491</v>
      </c>
      <c r="C818" s="175" t="s">
        <v>306</v>
      </c>
      <c r="D818" s="175" t="s">
        <v>51</v>
      </c>
      <c r="E818" s="256" t="s">
        <v>52</v>
      </c>
      <c r="F818" s="150">
        <v>36509.4</v>
      </c>
      <c r="G818" s="108"/>
      <c r="H818" s="3">
        <f>SUM(F818:G818)</f>
        <v>36509.4</v>
      </c>
      <c r="I818" s="145">
        <v>36509.4</v>
      </c>
      <c r="J818" s="108"/>
      <c r="K818" s="3">
        <f>SUM(I818:J818)</f>
        <v>36509.4</v>
      </c>
      <c r="L818" s="145">
        <v>36509.4</v>
      </c>
      <c r="M818" s="108"/>
      <c r="N818" s="3">
        <f>SUM(L818:M818)</f>
        <v>36509.4</v>
      </c>
    </row>
    <row r="819" spans="1:15" ht="15.75" outlineLevel="5" x14ac:dyDescent="0.25">
      <c r="A819" s="198" t="s">
        <v>489</v>
      </c>
      <c r="B819" s="198" t="s">
        <v>491</v>
      </c>
      <c r="C819" s="198" t="s">
        <v>308</v>
      </c>
      <c r="D819" s="198"/>
      <c r="E819" s="254" t="s">
        <v>309</v>
      </c>
      <c r="F819" s="143">
        <f t="shared" ref="F819:N819" si="1214">F820</f>
        <v>54758.1</v>
      </c>
      <c r="G819" s="143">
        <f t="shared" si="1214"/>
        <v>0</v>
      </c>
      <c r="H819" s="180">
        <f t="shared" si="1214"/>
        <v>54758.1</v>
      </c>
      <c r="I819" s="143">
        <f t="shared" ref="I819:L819" si="1215">I820</f>
        <v>54758.1</v>
      </c>
      <c r="J819" s="143">
        <f t="shared" si="1214"/>
        <v>0</v>
      </c>
      <c r="K819" s="180">
        <f t="shared" si="1214"/>
        <v>54758.1</v>
      </c>
      <c r="L819" s="143">
        <f t="shared" si="1215"/>
        <v>54758.1</v>
      </c>
      <c r="M819" s="143">
        <f t="shared" si="1214"/>
        <v>0</v>
      </c>
      <c r="N819" s="180">
        <f t="shared" si="1214"/>
        <v>54758.1</v>
      </c>
    </row>
    <row r="820" spans="1:15" ht="15.75" outlineLevel="7" x14ac:dyDescent="0.25">
      <c r="A820" s="175" t="s">
        <v>489</v>
      </c>
      <c r="B820" s="175" t="s">
        <v>491</v>
      </c>
      <c r="C820" s="175" t="s">
        <v>308</v>
      </c>
      <c r="D820" s="175" t="s">
        <v>51</v>
      </c>
      <c r="E820" s="256" t="s">
        <v>52</v>
      </c>
      <c r="F820" s="108">
        <v>54758.1</v>
      </c>
      <c r="G820" s="108"/>
      <c r="H820" s="3">
        <f>SUM(F820:G820)</f>
        <v>54758.1</v>
      </c>
      <c r="I820" s="145">
        <v>54758.1</v>
      </c>
      <c r="J820" s="108"/>
      <c r="K820" s="3">
        <f>SUM(I820:J820)</f>
        <v>54758.1</v>
      </c>
      <c r="L820" s="145">
        <v>54758.1</v>
      </c>
      <c r="M820" s="108"/>
      <c r="N820" s="3">
        <f>SUM(L820:M820)</f>
        <v>54758.1</v>
      </c>
    </row>
    <row r="821" spans="1:15" ht="31.5" outlineLevel="5" x14ac:dyDescent="0.25">
      <c r="A821" s="198" t="s">
        <v>489</v>
      </c>
      <c r="B821" s="198" t="s">
        <v>491</v>
      </c>
      <c r="C821" s="198" t="s">
        <v>310</v>
      </c>
      <c r="D821" s="198"/>
      <c r="E821" s="254" t="s">
        <v>311</v>
      </c>
      <c r="F821" s="143">
        <f t="shared" ref="F821:N821" si="1216">F822</f>
        <v>50</v>
      </c>
      <c r="G821" s="143">
        <f t="shared" si="1216"/>
        <v>0</v>
      </c>
      <c r="H821" s="180">
        <f t="shared" si="1216"/>
        <v>50</v>
      </c>
      <c r="I821" s="143">
        <f t="shared" ref="I821:L821" si="1217">I822</f>
        <v>50</v>
      </c>
      <c r="J821" s="143">
        <f t="shared" si="1216"/>
        <v>0</v>
      </c>
      <c r="K821" s="180">
        <f t="shared" si="1216"/>
        <v>50</v>
      </c>
      <c r="L821" s="143">
        <f t="shared" si="1217"/>
        <v>50</v>
      </c>
      <c r="M821" s="143">
        <f t="shared" si="1216"/>
        <v>0</v>
      </c>
      <c r="N821" s="180">
        <f t="shared" si="1216"/>
        <v>50</v>
      </c>
    </row>
    <row r="822" spans="1:15" ht="15.75" outlineLevel="7" x14ac:dyDescent="0.25">
      <c r="A822" s="175" t="s">
        <v>489</v>
      </c>
      <c r="B822" s="175" t="s">
        <v>491</v>
      </c>
      <c r="C822" s="175" t="s">
        <v>310</v>
      </c>
      <c r="D822" s="175" t="s">
        <v>51</v>
      </c>
      <c r="E822" s="256" t="s">
        <v>52</v>
      </c>
      <c r="F822" s="108">
        <v>50</v>
      </c>
      <c r="G822" s="108"/>
      <c r="H822" s="3">
        <f>SUM(F822:G822)</f>
        <v>50</v>
      </c>
      <c r="I822" s="145">
        <v>50</v>
      </c>
      <c r="J822" s="108"/>
      <c r="K822" s="3">
        <f>SUM(I822:J822)</f>
        <v>50</v>
      </c>
      <c r="L822" s="145">
        <v>50</v>
      </c>
      <c r="M822" s="108"/>
      <c r="N822" s="3">
        <f>SUM(L822:M822)</f>
        <v>50</v>
      </c>
    </row>
    <row r="823" spans="1:15" ht="31.5" outlineLevel="5" x14ac:dyDescent="0.25">
      <c r="A823" s="198" t="s">
        <v>489</v>
      </c>
      <c r="B823" s="198" t="s">
        <v>491</v>
      </c>
      <c r="C823" s="198" t="s">
        <v>312</v>
      </c>
      <c r="D823" s="198"/>
      <c r="E823" s="254" t="s">
        <v>313</v>
      </c>
      <c r="F823" s="143">
        <f t="shared" ref="F823:N823" si="1218">F824</f>
        <v>385</v>
      </c>
      <c r="G823" s="173">
        <f t="shared" si="1218"/>
        <v>165</v>
      </c>
      <c r="H823" s="180">
        <f t="shared" si="1218"/>
        <v>550</v>
      </c>
      <c r="I823" s="143">
        <f t="shared" ref="I823:L823" si="1219">I824</f>
        <v>385</v>
      </c>
      <c r="J823" s="143">
        <f t="shared" si="1218"/>
        <v>0</v>
      </c>
      <c r="K823" s="180">
        <f t="shared" si="1218"/>
        <v>385</v>
      </c>
      <c r="L823" s="143">
        <f t="shared" si="1219"/>
        <v>385</v>
      </c>
      <c r="M823" s="173">
        <f t="shared" si="1218"/>
        <v>165</v>
      </c>
      <c r="N823" s="180">
        <f t="shared" si="1218"/>
        <v>550</v>
      </c>
    </row>
    <row r="824" spans="1:15" ht="15.75" outlineLevel="7" x14ac:dyDescent="0.25">
      <c r="A824" s="175" t="s">
        <v>489</v>
      </c>
      <c r="B824" s="175" t="s">
        <v>491</v>
      </c>
      <c r="C824" s="175" t="s">
        <v>312</v>
      </c>
      <c r="D824" s="175" t="s">
        <v>51</v>
      </c>
      <c r="E824" s="256" t="s">
        <v>52</v>
      </c>
      <c r="F824" s="108">
        <v>385</v>
      </c>
      <c r="G824" s="172">
        <v>165</v>
      </c>
      <c r="H824" s="3">
        <f>SUM(F824:G824)</f>
        <v>550</v>
      </c>
      <c r="I824" s="145">
        <v>385</v>
      </c>
      <c r="J824" s="108"/>
      <c r="K824" s="3">
        <f>SUM(I824:J824)</f>
        <v>385</v>
      </c>
      <c r="L824" s="145">
        <v>385</v>
      </c>
      <c r="M824" s="172">
        <v>165</v>
      </c>
      <c r="N824" s="3">
        <f>SUM(L824:M824)</f>
        <v>550</v>
      </c>
    </row>
    <row r="825" spans="1:15" ht="31.5" hidden="1" outlineLevel="7" x14ac:dyDescent="0.25">
      <c r="A825" s="178" t="s">
        <v>489</v>
      </c>
      <c r="B825" s="178" t="s">
        <v>491</v>
      </c>
      <c r="C825" s="178" t="s">
        <v>509</v>
      </c>
      <c r="D825" s="178"/>
      <c r="E825" s="4" t="s">
        <v>835</v>
      </c>
      <c r="F825" s="143">
        <f t="shared" ref="F825:N825" si="1220">F826</f>
        <v>165</v>
      </c>
      <c r="G825" s="173">
        <f t="shared" si="1220"/>
        <v>-165</v>
      </c>
      <c r="H825" s="180">
        <f t="shared" si="1220"/>
        <v>0</v>
      </c>
      <c r="I825" s="143"/>
      <c r="J825" s="143">
        <f t="shared" si="1220"/>
        <v>0</v>
      </c>
      <c r="K825" s="180">
        <f t="shared" si="1220"/>
        <v>0</v>
      </c>
      <c r="L825" s="143">
        <f t="shared" ref="L825" si="1221">L826</f>
        <v>165</v>
      </c>
      <c r="M825" s="173">
        <f t="shared" si="1220"/>
        <v>-165</v>
      </c>
      <c r="N825" s="180">
        <f t="shared" si="1220"/>
        <v>0</v>
      </c>
      <c r="O825" s="189"/>
    </row>
    <row r="826" spans="1:15" ht="15.75" hidden="1" outlineLevel="7" x14ac:dyDescent="0.25">
      <c r="A826" s="179" t="s">
        <v>489</v>
      </c>
      <c r="B826" s="179" t="s">
        <v>491</v>
      </c>
      <c r="C826" s="179" t="s">
        <v>509</v>
      </c>
      <c r="D826" s="179" t="s">
        <v>51</v>
      </c>
      <c r="E826" s="260" t="s">
        <v>52</v>
      </c>
      <c r="F826" s="108">
        <v>165</v>
      </c>
      <c r="G826" s="172">
        <v>-165</v>
      </c>
      <c r="H826" s="3">
        <f>SUM(F826:G826)</f>
        <v>0</v>
      </c>
      <c r="I826" s="145"/>
      <c r="J826" s="108"/>
      <c r="K826" s="3">
        <f>SUM(I826:J826)</f>
        <v>0</v>
      </c>
      <c r="L826" s="145">
        <v>165</v>
      </c>
      <c r="M826" s="172">
        <v>-165</v>
      </c>
      <c r="N826" s="3">
        <f>SUM(L826:M826)</f>
        <v>0</v>
      </c>
      <c r="O826" s="189"/>
    </row>
    <row r="827" spans="1:15" ht="15.75" outlineLevel="1" x14ac:dyDescent="0.25">
      <c r="A827" s="198" t="s">
        <v>489</v>
      </c>
      <c r="B827" s="198" t="s">
        <v>462</v>
      </c>
      <c r="C827" s="198"/>
      <c r="D827" s="198"/>
      <c r="E827" s="254" t="s">
        <v>463</v>
      </c>
      <c r="F827" s="143">
        <f>F828+F843</f>
        <v>31369.1</v>
      </c>
      <c r="G827" s="143">
        <f t="shared" ref="G827:H827" si="1222">G828+G843</f>
        <v>0</v>
      </c>
      <c r="H827" s="180">
        <f t="shared" si="1222"/>
        <v>31369.1</v>
      </c>
      <c r="I827" s="143">
        <f>I828+I843</f>
        <v>29329.1</v>
      </c>
      <c r="J827" s="143">
        <f t="shared" ref="J827" si="1223">J828+J843</f>
        <v>0</v>
      </c>
      <c r="K827" s="180">
        <f t="shared" ref="K827" si="1224">K828+K843</f>
        <v>29329.1</v>
      </c>
      <c r="L827" s="143">
        <f>L828+L843</f>
        <v>29329.1</v>
      </c>
      <c r="M827" s="143">
        <f t="shared" ref="M827" si="1225">M828+M843</f>
        <v>0</v>
      </c>
      <c r="N827" s="180">
        <f t="shared" ref="N827" si="1226">N828+N843</f>
        <v>29329.1</v>
      </c>
    </row>
    <row r="828" spans="1:15" ht="31.5" outlineLevel="2" x14ac:dyDescent="0.25">
      <c r="A828" s="198" t="s">
        <v>489</v>
      </c>
      <c r="B828" s="198" t="s">
        <v>462</v>
      </c>
      <c r="C828" s="198" t="s">
        <v>134</v>
      </c>
      <c r="D828" s="198"/>
      <c r="E828" s="254" t="s">
        <v>135</v>
      </c>
      <c r="F828" s="143">
        <f>F829+F835</f>
        <v>29883.1</v>
      </c>
      <c r="G828" s="143">
        <f t="shared" ref="G828:H828" si="1227">G829+G835</f>
        <v>0</v>
      </c>
      <c r="H828" s="180">
        <f t="shared" si="1227"/>
        <v>29883.1</v>
      </c>
      <c r="I828" s="143">
        <f>I829+I835</f>
        <v>27843.1</v>
      </c>
      <c r="J828" s="143">
        <f t="shared" ref="J828" si="1228">J829+J835</f>
        <v>0</v>
      </c>
      <c r="K828" s="180">
        <f t="shared" ref="K828" si="1229">K829+K835</f>
        <v>27843.1</v>
      </c>
      <c r="L828" s="143">
        <f>L829+L835</f>
        <v>27843.1</v>
      </c>
      <c r="M828" s="143">
        <f t="shared" ref="M828" si="1230">M829+M835</f>
        <v>0</v>
      </c>
      <c r="N828" s="180">
        <f t="shared" ref="N828" si="1231">N829+N835</f>
        <v>27843.1</v>
      </c>
    </row>
    <row r="829" spans="1:15" ht="15.75" outlineLevel="3" x14ac:dyDescent="0.25">
      <c r="A829" s="198" t="s">
        <v>489</v>
      </c>
      <c r="B829" s="198" t="s">
        <v>462</v>
      </c>
      <c r="C829" s="198" t="s">
        <v>197</v>
      </c>
      <c r="D829" s="198"/>
      <c r="E829" s="254" t="s">
        <v>198</v>
      </c>
      <c r="F829" s="143">
        <f>F830</f>
        <v>5054.6000000000004</v>
      </c>
      <c r="G829" s="143">
        <f t="shared" ref="G829:H829" si="1232">G830</f>
        <v>0</v>
      </c>
      <c r="H829" s="180">
        <f t="shared" si="1232"/>
        <v>5054.6000000000004</v>
      </c>
      <c r="I829" s="143">
        <f>I830</f>
        <v>3014.6</v>
      </c>
      <c r="J829" s="143">
        <f t="shared" ref="J829" si="1233">J830</f>
        <v>0</v>
      </c>
      <c r="K829" s="180">
        <f t="shared" ref="K829" si="1234">K830</f>
        <v>3014.6</v>
      </c>
      <c r="L829" s="143">
        <f>L830</f>
        <v>3014.6</v>
      </c>
      <c r="M829" s="143">
        <f t="shared" ref="M829" si="1235">M830</f>
        <v>0</v>
      </c>
      <c r="N829" s="180">
        <f t="shared" ref="N829" si="1236">N830</f>
        <v>3014.6</v>
      </c>
    </row>
    <row r="830" spans="1:15" ht="15.75" outlineLevel="4" x14ac:dyDescent="0.25">
      <c r="A830" s="198" t="s">
        <v>489</v>
      </c>
      <c r="B830" s="198" t="s">
        <v>462</v>
      </c>
      <c r="C830" s="198" t="s">
        <v>199</v>
      </c>
      <c r="D830" s="198"/>
      <c r="E830" s="254" t="s">
        <v>371</v>
      </c>
      <c r="F830" s="143">
        <f>F831+F833</f>
        <v>5054.6000000000004</v>
      </c>
      <c r="G830" s="143">
        <f t="shared" ref="G830:H830" si="1237">G831+G833</f>
        <v>0</v>
      </c>
      <c r="H830" s="180">
        <f t="shared" si="1237"/>
        <v>5054.6000000000004</v>
      </c>
      <c r="I830" s="143">
        <f>I831+I833</f>
        <v>3014.6</v>
      </c>
      <c r="J830" s="143">
        <f t="shared" ref="J830" si="1238">J831+J833</f>
        <v>0</v>
      </c>
      <c r="K830" s="180">
        <f t="shared" ref="K830" si="1239">K831+K833</f>
        <v>3014.6</v>
      </c>
      <c r="L830" s="143">
        <f>L831+L833</f>
        <v>3014.6</v>
      </c>
      <c r="M830" s="143">
        <f t="shared" ref="M830" si="1240">M831+M833</f>
        <v>0</v>
      </c>
      <c r="N830" s="180">
        <f t="shared" ref="N830" si="1241">N831+N833</f>
        <v>3014.6</v>
      </c>
    </row>
    <row r="831" spans="1:15" ht="15.75" outlineLevel="5" x14ac:dyDescent="0.25">
      <c r="A831" s="198" t="s">
        <v>489</v>
      </c>
      <c r="B831" s="198" t="s">
        <v>462</v>
      </c>
      <c r="C831" s="198" t="s">
        <v>314</v>
      </c>
      <c r="D831" s="198"/>
      <c r="E831" s="254" t="s">
        <v>315</v>
      </c>
      <c r="F831" s="143">
        <f>F832</f>
        <v>4790</v>
      </c>
      <c r="G831" s="143">
        <f t="shared" ref="G831:H831" si="1242">G832</f>
        <v>0</v>
      </c>
      <c r="H831" s="180">
        <f t="shared" si="1242"/>
        <v>4790</v>
      </c>
      <c r="I831" s="143">
        <f t="shared" ref="I831:L831" si="1243">I832</f>
        <v>2750</v>
      </c>
      <c r="J831" s="143">
        <f t="shared" ref="J831" si="1244">J832</f>
        <v>0</v>
      </c>
      <c r="K831" s="180">
        <f t="shared" ref="K831" si="1245">K832</f>
        <v>2750</v>
      </c>
      <c r="L831" s="143">
        <f t="shared" si="1243"/>
        <v>2750</v>
      </c>
      <c r="M831" s="143">
        <f t="shared" ref="M831" si="1246">M832</f>
        <v>0</v>
      </c>
      <c r="N831" s="180">
        <f t="shared" ref="N831" si="1247">N832</f>
        <v>2750</v>
      </c>
    </row>
    <row r="832" spans="1:15" ht="15.75" outlineLevel="7" x14ac:dyDescent="0.25">
      <c r="A832" s="175" t="s">
        <v>489</v>
      </c>
      <c r="B832" s="175" t="s">
        <v>462</v>
      </c>
      <c r="C832" s="175" t="s">
        <v>314</v>
      </c>
      <c r="D832" s="175" t="s">
        <v>7</v>
      </c>
      <c r="E832" s="256" t="s">
        <v>8</v>
      </c>
      <c r="F832" s="150">
        <v>4790</v>
      </c>
      <c r="G832" s="108"/>
      <c r="H832" s="3">
        <f>SUM(F832:G832)</f>
        <v>4790</v>
      </c>
      <c r="I832" s="145">
        <v>2750</v>
      </c>
      <c r="J832" s="108"/>
      <c r="K832" s="3">
        <f>SUM(I832:J832)</f>
        <v>2750</v>
      </c>
      <c r="L832" s="145">
        <v>2750</v>
      </c>
      <c r="M832" s="108"/>
      <c r="N832" s="3">
        <f>SUM(L832:M832)</f>
        <v>2750</v>
      </c>
    </row>
    <row r="833" spans="1:14" ht="15.75" outlineLevel="5" x14ac:dyDescent="0.25">
      <c r="A833" s="198" t="s">
        <v>489</v>
      </c>
      <c r="B833" s="198" t="s">
        <v>462</v>
      </c>
      <c r="C833" s="198" t="s">
        <v>316</v>
      </c>
      <c r="D833" s="198"/>
      <c r="E833" s="254" t="s">
        <v>317</v>
      </c>
      <c r="F833" s="143">
        <f t="shared" ref="F833:N833" si="1248">F834</f>
        <v>264.60000000000002</v>
      </c>
      <c r="G833" s="143">
        <f t="shared" si="1248"/>
        <v>0</v>
      </c>
      <c r="H833" s="180">
        <f t="shared" si="1248"/>
        <v>264.60000000000002</v>
      </c>
      <c r="I833" s="143">
        <f t="shared" ref="I833:L833" si="1249">I834</f>
        <v>264.60000000000002</v>
      </c>
      <c r="J833" s="143">
        <f t="shared" si="1248"/>
        <v>0</v>
      </c>
      <c r="K833" s="180">
        <f t="shared" si="1248"/>
        <v>264.60000000000002</v>
      </c>
      <c r="L833" s="143">
        <f t="shared" si="1249"/>
        <v>264.60000000000002</v>
      </c>
      <c r="M833" s="143">
        <f t="shared" si="1248"/>
        <v>0</v>
      </c>
      <c r="N833" s="180">
        <f t="shared" si="1248"/>
        <v>264.60000000000002</v>
      </c>
    </row>
    <row r="834" spans="1:14" ht="15.75" outlineLevel="7" x14ac:dyDescent="0.25">
      <c r="A834" s="175" t="s">
        <v>489</v>
      </c>
      <c r="B834" s="175" t="s">
        <v>462</v>
      </c>
      <c r="C834" s="175" t="s">
        <v>316</v>
      </c>
      <c r="D834" s="175" t="s">
        <v>7</v>
      </c>
      <c r="E834" s="256" t="s">
        <v>8</v>
      </c>
      <c r="F834" s="108">
        <v>264.60000000000002</v>
      </c>
      <c r="G834" s="108"/>
      <c r="H834" s="3">
        <f>SUM(F834:G834)</f>
        <v>264.60000000000002</v>
      </c>
      <c r="I834" s="108">
        <v>264.60000000000002</v>
      </c>
      <c r="J834" s="108"/>
      <c r="K834" s="3">
        <f>SUM(I834:J834)</f>
        <v>264.60000000000002</v>
      </c>
      <c r="L834" s="108">
        <v>264.60000000000002</v>
      </c>
      <c r="M834" s="108"/>
      <c r="N834" s="3">
        <f>SUM(L834:M834)</f>
        <v>264.60000000000002</v>
      </c>
    </row>
    <row r="835" spans="1:14" ht="31.5" outlineLevel="3" x14ac:dyDescent="0.25">
      <c r="A835" s="198" t="s">
        <v>489</v>
      </c>
      <c r="B835" s="198" t="s">
        <v>462</v>
      </c>
      <c r="C835" s="198" t="s">
        <v>288</v>
      </c>
      <c r="D835" s="198"/>
      <c r="E835" s="254" t="s">
        <v>289</v>
      </c>
      <c r="F835" s="143">
        <f t="shared" ref="F835:N835" si="1250">F836</f>
        <v>24828.5</v>
      </c>
      <c r="G835" s="143">
        <f t="shared" si="1250"/>
        <v>0</v>
      </c>
      <c r="H835" s="180">
        <f t="shared" si="1250"/>
        <v>24828.5</v>
      </c>
      <c r="I835" s="143">
        <f t="shared" ref="I835:L835" si="1251">I836</f>
        <v>24828.5</v>
      </c>
      <c r="J835" s="143">
        <f t="shared" si="1250"/>
        <v>0</v>
      </c>
      <c r="K835" s="180">
        <f t="shared" si="1250"/>
        <v>24828.5</v>
      </c>
      <c r="L835" s="143">
        <f t="shared" si="1251"/>
        <v>24828.5</v>
      </c>
      <c r="M835" s="143">
        <f t="shared" si="1250"/>
        <v>0</v>
      </c>
      <c r="N835" s="180">
        <f t="shared" si="1250"/>
        <v>24828.5</v>
      </c>
    </row>
    <row r="836" spans="1:14" ht="31.5" outlineLevel="4" x14ac:dyDescent="0.25">
      <c r="A836" s="198" t="s">
        <v>489</v>
      </c>
      <c r="B836" s="198" t="s">
        <v>462</v>
      </c>
      <c r="C836" s="198" t="s">
        <v>290</v>
      </c>
      <c r="D836" s="198"/>
      <c r="E836" s="254" t="s">
        <v>31</v>
      </c>
      <c r="F836" s="143">
        <f t="shared" ref="F836:H836" si="1252">F837+F841</f>
        <v>24828.5</v>
      </c>
      <c r="G836" s="143">
        <f t="shared" si="1252"/>
        <v>0</v>
      </c>
      <c r="H836" s="180">
        <f t="shared" si="1252"/>
        <v>24828.5</v>
      </c>
      <c r="I836" s="143">
        <f t="shared" ref="I836:N836" si="1253">I837+I841</f>
        <v>24828.5</v>
      </c>
      <c r="J836" s="143">
        <f t="shared" si="1253"/>
        <v>0</v>
      </c>
      <c r="K836" s="180">
        <f t="shared" si="1253"/>
        <v>24828.5</v>
      </c>
      <c r="L836" s="143">
        <f t="shared" si="1253"/>
        <v>24828.5</v>
      </c>
      <c r="M836" s="143">
        <f t="shared" si="1253"/>
        <v>0</v>
      </c>
      <c r="N836" s="180">
        <f t="shared" si="1253"/>
        <v>24828.5</v>
      </c>
    </row>
    <row r="837" spans="1:14" ht="15.75" outlineLevel="5" x14ac:dyDescent="0.25">
      <c r="A837" s="198" t="s">
        <v>489</v>
      </c>
      <c r="B837" s="198" t="s">
        <v>462</v>
      </c>
      <c r="C837" s="198" t="s">
        <v>318</v>
      </c>
      <c r="D837" s="198"/>
      <c r="E837" s="254" t="s">
        <v>33</v>
      </c>
      <c r="F837" s="143">
        <f t="shared" ref="F837:H837" si="1254">F838+F839+F840</f>
        <v>8825.5</v>
      </c>
      <c r="G837" s="143">
        <f t="shared" si="1254"/>
        <v>0</v>
      </c>
      <c r="H837" s="180">
        <f t="shared" si="1254"/>
        <v>8825.5</v>
      </c>
      <c r="I837" s="143">
        <f t="shared" ref="I837:N837" si="1255">I838+I839+I840</f>
        <v>8825.5</v>
      </c>
      <c r="J837" s="143">
        <f t="shared" si="1255"/>
        <v>0</v>
      </c>
      <c r="K837" s="180">
        <f t="shared" si="1255"/>
        <v>8825.5</v>
      </c>
      <c r="L837" s="143">
        <f t="shared" si="1255"/>
        <v>8825.5</v>
      </c>
      <c r="M837" s="143">
        <f t="shared" si="1255"/>
        <v>0</v>
      </c>
      <c r="N837" s="180">
        <f t="shared" si="1255"/>
        <v>8825.5</v>
      </c>
    </row>
    <row r="838" spans="1:14" ht="31.5" outlineLevel="7" x14ac:dyDescent="0.25">
      <c r="A838" s="175" t="s">
        <v>489</v>
      </c>
      <c r="B838" s="175" t="s">
        <v>462</v>
      </c>
      <c r="C838" s="175" t="s">
        <v>318</v>
      </c>
      <c r="D838" s="175" t="s">
        <v>4</v>
      </c>
      <c r="E838" s="256" t="s">
        <v>5</v>
      </c>
      <c r="F838" s="152">
        <v>8522.5</v>
      </c>
      <c r="G838" s="108"/>
      <c r="H838" s="3">
        <f t="shared" ref="H838:H840" si="1256">SUM(F838:G838)</f>
        <v>8522.5</v>
      </c>
      <c r="I838" s="145">
        <v>8522.5</v>
      </c>
      <c r="J838" s="108"/>
      <c r="K838" s="3">
        <f t="shared" ref="K838:K840" si="1257">SUM(I838:J838)</f>
        <v>8522.5</v>
      </c>
      <c r="L838" s="145">
        <v>8522.5</v>
      </c>
      <c r="M838" s="108"/>
      <c r="N838" s="3">
        <f t="shared" ref="N838:N840" si="1258">SUM(L838:M838)</f>
        <v>8522.5</v>
      </c>
    </row>
    <row r="839" spans="1:14" ht="15.75" outlineLevel="7" x14ac:dyDescent="0.25">
      <c r="A839" s="175" t="s">
        <v>489</v>
      </c>
      <c r="B839" s="175" t="s">
        <v>462</v>
      </c>
      <c r="C839" s="175" t="s">
        <v>318</v>
      </c>
      <c r="D839" s="175" t="s">
        <v>7</v>
      </c>
      <c r="E839" s="256" t="s">
        <v>8</v>
      </c>
      <c r="F839" s="152">
        <v>302.7</v>
      </c>
      <c r="G839" s="108"/>
      <c r="H839" s="3">
        <f t="shared" si="1256"/>
        <v>302.7</v>
      </c>
      <c r="I839" s="145">
        <v>302.7</v>
      </c>
      <c r="J839" s="108"/>
      <c r="K839" s="3">
        <f t="shared" si="1257"/>
        <v>302.7</v>
      </c>
      <c r="L839" s="145">
        <v>302.7</v>
      </c>
      <c r="M839" s="108"/>
      <c r="N839" s="3">
        <f t="shared" si="1258"/>
        <v>302.7</v>
      </c>
    </row>
    <row r="840" spans="1:14" ht="15.75" outlineLevel="7" x14ac:dyDescent="0.25">
      <c r="A840" s="175" t="s">
        <v>489</v>
      </c>
      <c r="B840" s="175" t="s">
        <v>462</v>
      </c>
      <c r="C840" s="175" t="s">
        <v>318</v>
      </c>
      <c r="D840" s="175" t="s">
        <v>15</v>
      </c>
      <c r="E840" s="256" t="s">
        <v>16</v>
      </c>
      <c r="F840" s="108">
        <v>0.3</v>
      </c>
      <c r="G840" s="108"/>
      <c r="H840" s="3">
        <f t="shared" si="1256"/>
        <v>0.3</v>
      </c>
      <c r="I840" s="145">
        <v>0.3</v>
      </c>
      <c r="J840" s="108"/>
      <c r="K840" s="3">
        <f t="shared" si="1257"/>
        <v>0.3</v>
      </c>
      <c r="L840" s="145">
        <v>0.3</v>
      </c>
      <c r="M840" s="108"/>
      <c r="N840" s="3">
        <f t="shared" si="1258"/>
        <v>0.3</v>
      </c>
    </row>
    <row r="841" spans="1:14" ht="15.75" outlineLevel="5" x14ac:dyDescent="0.25">
      <c r="A841" s="198" t="s">
        <v>489</v>
      </c>
      <c r="B841" s="198" t="s">
        <v>462</v>
      </c>
      <c r="C841" s="198" t="s">
        <v>319</v>
      </c>
      <c r="D841" s="198"/>
      <c r="E841" s="254" t="s">
        <v>320</v>
      </c>
      <c r="F841" s="143">
        <f t="shared" ref="F841:N841" si="1259">F842</f>
        <v>16003</v>
      </c>
      <c r="G841" s="143">
        <f t="shared" si="1259"/>
        <v>0</v>
      </c>
      <c r="H841" s="180">
        <f t="shared" si="1259"/>
        <v>16003</v>
      </c>
      <c r="I841" s="143">
        <f t="shared" ref="I841:L841" si="1260">I842</f>
        <v>16003</v>
      </c>
      <c r="J841" s="143">
        <f t="shared" si="1259"/>
        <v>0</v>
      </c>
      <c r="K841" s="180">
        <f t="shared" si="1259"/>
        <v>16003</v>
      </c>
      <c r="L841" s="143">
        <f t="shared" si="1260"/>
        <v>16003</v>
      </c>
      <c r="M841" s="143">
        <f t="shared" si="1259"/>
        <v>0</v>
      </c>
      <c r="N841" s="180">
        <f t="shared" si="1259"/>
        <v>16003</v>
      </c>
    </row>
    <row r="842" spans="1:14" ht="15.75" outlineLevel="7" x14ac:dyDescent="0.25">
      <c r="A842" s="175" t="s">
        <v>489</v>
      </c>
      <c r="B842" s="175" t="s">
        <v>462</v>
      </c>
      <c r="C842" s="175" t="s">
        <v>319</v>
      </c>
      <c r="D842" s="175" t="s">
        <v>51</v>
      </c>
      <c r="E842" s="256" t="s">
        <v>52</v>
      </c>
      <c r="F842" s="150">
        <v>16003</v>
      </c>
      <c r="G842" s="108"/>
      <c r="H842" s="3">
        <f>SUM(F842:G842)</f>
        <v>16003</v>
      </c>
      <c r="I842" s="145">
        <v>16003</v>
      </c>
      <c r="J842" s="108"/>
      <c r="K842" s="3">
        <f>SUM(I842:J842)</f>
        <v>16003</v>
      </c>
      <c r="L842" s="145">
        <v>16003</v>
      </c>
      <c r="M842" s="108"/>
      <c r="N842" s="3">
        <f>SUM(L842:M842)</f>
        <v>16003</v>
      </c>
    </row>
    <row r="843" spans="1:14" ht="31.5" outlineLevel="2" x14ac:dyDescent="0.25">
      <c r="A843" s="198" t="s">
        <v>489</v>
      </c>
      <c r="B843" s="198" t="s">
        <v>462</v>
      </c>
      <c r="C843" s="198" t="s">
        <v>36</v>
      </c>
      <c r="D843" s="198"/>
      <c r="E843" s="254" t="s">
        <v>37</v>
      </c>
      <c r="F843" s="143">
        <f>F844</f>
        <v>1486</v>
      </c>
      <c r="G843" s="143">
        <f t="shared" ref="G843:H843" si="1261">G844</f>
        <v>0</v>
      </c>
      <c r="H843" s="180">
        <f t="shared" si="1261"/>
        <v>1486</v>
      </c>
      <c r="I843" s="143">
        <f>I844</f>
        <v>1486</v>
      </c>
      <c r="J843" s="143">
        <f t="shared" ref="J843" si="1262">J844</f>
        <v>0</v>
      </c>
      <c r="K843" s="180">
        <f t="shared" ref="K843" si="1263">K844</f>
        <v>1486</v>
      </c>
      <c r="L843" s="143">
        <f>L844</f>
        <v>1486</v>
      </c>
      <c r="M843" s="143">
        <f t="shared" ref="M843" si="1264">M844</f>
        <v>0</v>
      </c>
      <c r="N843" s="180">
        <f t="shared" ref="N843" si="1265">N844</f>
        <v>1486</v>
      </c>
    </row>
    <row r="844" spans="1:14" ht="15.75" outlineLevel="3" x14ac:dyDescent="0.25">
      <c r="A844" s="198" t="s">
        <v>489</v>
      </c>
      <c r="B844" s="198" t="s">
        <v>462</v>
      </c>
      <c r="C844" s="198" t="s">
        <v>38</v>
      </c>
      <c r="D844" s="198"/>
      <c r="E844" s="254" t="s">
        <v>39</v>
      </c>
      <c r="F844" s="143">
        <f>F845+F848+F851</f>
        <v>1486</v>
      </c>
      <c r="G844" s="143">
        <f t="shared" ref="G844:H844" si="1266">G845+G848+G851</f>
        <v>0</v>
      </c>
      <c r="H844" s="180">
        <f t="shared" si="1266"/>
        <v>1486</v>
      </c>
      <c r="I844" s="143">
        <f>I845+I848+I851</f>
        <v>1486</v>
      </c>
      <c r="J844" s="143">
        <f t="shared" ref="J844" si="1267">J845+J848+J851</f>
        <v>0</v>
      </c>
      <c r="K844" s="180">
        <f t="shared" ref="K844" si="1268">K845+K848+K851</f>
        <v>1486</v>
      </c>
      <c r="L844" s="143">
        <f>L845+L848+L851</f>
        <v>1486</v>
      </c>
      <c r="M844" s="143">
        <f t="shared" ref="M844" si="1269">M845+M848+M851</f>
        <v>0</v>
      </c>
      <c r="N844" s="180">
        <f t="shared" ref="N844" si="1270">N845+N848+N851</f>
        <v>1486</v>
      </c>
    </row>
    <row r="845" spans="1:14" ht="15.75" outlineLevel="4" x14ac:dyDescent="0.25">
      <c r="A845" s="198" t="s">
        <v>489</v>
      </c>
      <c r="B845" s="198" t="s">
        <v>462</v>
      </c>
      <c r="C845" s="198" t="s">
        <v>94</v>
      </c>
      <c r="D845" s="198"/>
      <c r="E845" s="254" t="s">
        <v>95</v>
      </c>
      <c r="F845" s="143">
        <f t="shared" ref="F845:N846" si="1271">F846</f>
        <v>1360</v>
      </c>
      <c r="G845" s="143">
        <f t="shared" si="1271"/>
        <v>0</v>
      </c>
      <c r="H845" s="180">
        <f t="shared" si="1271"/>
        <v>1360</v>
      </c>
      <c r="I845" s="143">
        <f t="shared" ref="I845:L846" si="1272">I846</f>
        <v>1360</v>
      </c>
      <c r="J845" s="143">
        <f t="shared" si="1271"/>
        <v>0</v>
      </c>
      <c r="K845" s="180">
        <f t="shared" si="1271"/>
        <v>1360</v>
      </c>
      <c r="L845" s="143">
        <f t="shared" si="1272"/>
        <v>1360</v>
      </c>
      <c r="M845" s="143">
        <f t="shared" si="1271"/>
        <v>0</v>
      </c>
      <c r="N845" s="180">
        <f t="shared" si="1271"/>
        <v>1360</v>
      </c>
    </row>
    <row r="846" spans="1:14" ht="15.75" outlineLevel="4" x14ac:dyDescent="0.25">
      <c r="A846" s="198" t="s">
        <v>489</v>
      </c>
      <c r="B846" s="198" t="s">
        <v>462</v>
      </c>
      <c r="C846" s="178" t="s">
        <v>96</v>
      </c>
      <c r="D846" s="178"/>
      <c r="E846" s="4" t="s">
        <v>97</v>
      </c>
      <c r="F846" s="143">
        <f t="shared" si="1271"/>
        <v>1360</v>
      </c>
      <c r="G846" s="143">
        <f t="shared" si="1271"/>
        <v>0</v>
      </c>
      <c r="H846" s="180">
        <f t="shared" si="1271"/>
        <v>1360</v>
      </c>
      <c r="I846" s="143">
        <f t="shared" si="1272"/>
        <v>1360</v>
      </c>
      <c r="J846" s="143">
        <f t="shared" si="1271"/>
        <v>0</v>
      </c>
      <c r="K846" s="180">
        <f t="shared" si="1271"/>
        <v>1360</v>
      </c>
      <c r="L846" s="143">
        <f t="shared" si="1272"/>
        <v>1360</v>
      </c>
      <c r="M846" s="143">
        <f t="shared" si="1271"/>
        <v>0</v>
      </c>
      <c r="N846" s="180">
        <f t="shared" si="1271"/>
        <v>1360</v>
      </c>
    </row>
    <row r="847" spans="1:14" ht="15.75" outlineLevel="4" x14ac:dyDescent="0.25">
      <c r="A847" s="175" t="s">
        <v>489</v>
      </c>
      <c r="B847" s="175" t="s">
        <v>462</v>
      </c>
      <c r="C847" s="179" t="s">
        <v>96</v>
      </c>
      <c r="D847" s="175" t="s">
        <v>7</v>
      </c>
      <c r="E847" s="256" t="s">
        <v>8</v>
      </c>
      <c r="F847" s="108">
        <v>1360</v>
      </c>
      <c r="G847" s="108"/>
      <c r="H847" s="3">
        <f>SUM(F847:G847)</f>
        <v>1360</v>
      </c>
      <c r="I847" s="145">
        <v>1360</v>
      </c>
      <c r="J847" s="108"/>
      <c r="K847" s="3">
        <f>SUM(I847:J847)</f>
        <v>1360</v>
      </c>
      <c r="L847" s="145">
        <v>1360</v>
      </c>
      <c r="M847" s="108"/>
      <c r="N847" s="3">
        <f>SUM(L847:M847)</f>
        <v>1360</v>
      </c>
    </row>
    <row r="848" spans="1:14" ht="31.5" outlineLevel="4" x14ac:dyDescent="0.25">
      <c r="A848" s="198" t="s">
        <v>489</v>
      </c>
      <c r="B848" s="198" t="s">
        <v>462</v>
      </c>
      <c r="C848" s="198" t="s">
        <v>282</v>
      </c>
      <c r="D848" s="198"/>
      <c r="E848" s="254" t="s">
        <v>283</v>
      </c>
      <c r="F848" s="143">
        <f t="shared" ref="F848:N849" si="1273">F849</f>
        <v>72</v>
      </c>
      <c r="G848" s="143">
        <f t="shared" si="1273"/>
        <v>0</v>
      </c>
      <c r="H848" s="180">
        <f t="shared" si="1273"/>
        <v>72</v>
      </c>
      <c r="I848" s="143">
        <f t="shared" ref="I848:L849" si="1274">I849</f>
        <v>72</v>
      </c>
      <c r="J848" s="143">
        <f t="shared" si="1273"/>
        <v>0</v>
      </c>
      <c r="K848" s="180">
        <f t="shared" si="1273"/>
        <v>72</v>
      </c>
      <c r="L848" s="143">
        <f t="shared" si="1274"/>
        <v>72</v>
      </c>
      <c r="M848" s="143">
        <f t="shared" si="1273"/>
        <v>0</v>
      </c>
      <c r="N848" s="180">
        <f t="shared" si="1273"/>
        <v>72</v>
      </c>
    </row>
    <row r="849" spans="1:14" ht="31.5" outlineLevel="5" x14ac:dyDescent="0.25">
      <c r="A849" s="198" t="s">
        <v>489</v>
      </c>
      <c r="B849" s="198" t="s">
        <v>462</v>
      </c>
      <c r="C849" s="198" t="s">
        <v>284</v>
      </c>
      <c r="D849" s="198"/>
      <c r="E849" s="254" t="s">
        <v>285</v>
      </c>
      <c r="F849" s="143">
        <f t="shared" si="1273"/>
        <v>72</v>
      </c>
      <c r="G849" s="143">
        <f t="shared" si="1273"/>
        <v>0</v>
      </c>
      <c r="H849" s="180">
        <f t="shared" si="1273"/>
        <v>72</v>
      </c>
      <c r="I849" s="143">
        <f t="shared" si="1274"/>
        <v>72</v>
      </c>
      <c r="J849" s="143">
        <f t="shared" si="1273"/>
        <v>0</v>
      </c>
      <c r="K849" s="180">
        <f t="shared" si="1273"/>
        <v>72</v>
      </c>
      <c r="L849" s="143">
        <f t="shared" si="1274"/>
        <v>72</v>
      </c>
      <c r="M849" s="143">
        <f t="shared" si="1273"/>
        <v>0</v>
      </c>
      <c r="N849" s="180">
        <f t="shared" si="1273"/>
        <v>72</v>
      </c>
    </row>
    <row r="850" spans="1:14" ht="15.75" outlineLevel="7" x14ac:dyDescent="0.25">
      <c r="A850" s="175" t="s">
        <v>489</v>
      </c>
      <c r="B850" s="175" t="s">
        <v>462</v>
      </c>
      <c r="C850" s="175" t="s">
        <v>284</v>
      </c>
      <c r="D850" s="175" t="s">
        <v>51</v>
      </c>
      <c r="E850" s="256" t="s">
        <v>52</v>
      </c>
      <c r="F850" s="108">
        <v>72</v>
      </c>
      <c r="G850" s="108"/>
      <c r="H850" s="3">
        <f>SUM(F850:G850)</f>
        <v>72</v>
      </c>
      <c r="I850" s="145">
        <v>72</v>
      </c>
      <c r="J850" s="108"/>
      <c r="K850" s="3">
        <f>SUM(I850:J850)</f>
        <v>72</v>
      </c>
      <c r="L850" s="145">
        <v>72</v>
      </c>
      <c r="M850" s="108"/>
      <c r="N850" s="3">
        <f>SUM(L850:M850)</f>
        <v>72</v>
      </c>
    </row>
    <row r="851" spans="1:14" ht="15.75" outlineLevel="4" x14ac:dyDescent="0.25">
      <c r="A851" s="198" t="s">
        <v>489</v>
      </c>
      <c r="B851" s="198" t="s">
        <v>462</v>
      </c>
      <c r="C851" s="198" t="s">
        <v>321</v>
      </c>
      <c r="D851" s="198"/>
      <c r="E851" s="254" t="s">
        <v>322</v>
      </c>
      <c r="F851" s="143">
        <f t="shared" ref="F851:N852" si="1275">F852</f>
        <v>54</v>
      </c>
      <c r="G851" s="143">
        <f t="shared" si="1275"/>
        <v>0</v>
      </c>
      <c r="H851" s="180">
        <f t="shared" si="1275"/>
        <v>54</v>
      </c>
      <c r="I851" s="143">
        <f t="shared" ref="I851:L852" si="1276">I852</f>
        <v>54</v>
      </c>
      <c r="J851" s="143">
        <f t="shared" si="1275"/>
        <v>0</v>
      </c>
      <c r="K851" s="180">
        <f t="shared" si="1275"/>
        <v>54</v>
      </c>
      <c r="L851" s="143">
        <f t="shared" si="1276"/>
        <v>54</v>
      </c>
      <c r="M851" s="143">
        <f t="shared" si="1275"/>
        <v>0</v>
      </c>
      <c r="N851" s="180">
        <f t="shared" si="1275"/>
        <v>54</v>
      </c>
    </row>
    <row r="852" spans="1:14" ht="15.75" outlineLevel="5" x14ac:dyDescent="0.25">
      <c r="A852" s="198" t="s">
        <v>489</v>
      </c>
      <c r="B852" s="198" t="s">
        <v>462</v>
      </c>
      <c r="C852" s="198" t="s">
        <v>323</v>
      </c>
      <c r="D852" s="198"/>
      <c r="E852" s="254" t="s">
        <v>324</v>
      </c>
      <c r="F852" s="143">
        <f t="shared" si="1275"/>
        <v>54</v>
      </c>
      <c r="G852" s="143">
        <f t="shared" si="1275"/>
        <v>0</v>
      </c>
      <c r="H852" s="180">
        <f t="shared" si="1275"/>
        <v>54</v>
      </c>
      <c r="I852" s="143">
        <f t="shared" si="1276"/>
        <v>54</v>
      </c>
      <c r="J852" s="143">
        <f t="shared" si="1275"/>
        <v>0</v>
      </c>
      <c r="K852" s="180">
        <f t="shared" si="1275"/>
        <v>54</v>
      </c>
      <c r="L852" s="143">
        <f t="shared" si="1276"/>
        <v>54</v>
      </c>
      <c r="M852" s="143">
        <f t="shared" si="1275"/>
        <v>0</v>
      </c>
      <c r="N852" s="180">
        <f t="shared" si="1275"/>
        <v>54</v>
      </c>
    </row>
    <row r="853" spans="1:14" ht="15.75" outlineLevel="7" x14ac:dyDescent="0.25">
      <c r="A853" s="175" t="s">
        <v>489</v>
      </c>
      <c r="B853" s="175" t="s">
        <v>462</v>
      </c>
      <c r="C853" s="175" t="s">
        <v>323</v>
      </c>
      <c r="D853" s="175" t="s">
        <v>51</v>
      </c>
      <c r="E853" s="256" t="s">
        <v>52</v>
      </c>
      <c r="F853" s="108">
        <v>54</v>
      </c>
      <c r="G853" s="108"/>
      <c r="H853" s="3">
        <f>SUM(F853:G853)</f>
        <v>54</v>
      </c>
      <c r="I853" s="145">
        <v>54</v>
      </c>
      <c r="J853" s="108"/>
      <c r="K853" s="3">
        <f>SUM(I853:J853)</f>
        <v>54</v>
      </c>
      <c r="L853" s="145">
        <v>54</v>
      </c>
      <c r="M853" s="108"/>
      <c r="N853" s="3">
        <f>SUM(L853:M853)</f>
        <v>54</v>
      </c>
    </row>
    <row r="854" spans="1:14" ht="15.75" outlineLevel="7" x14ac:dyDescent="0.25">
      <c r="A854" s="175"/>
      <c r="B854" s="175"/>
      <c r="C854" s="175"/>
      <c r="D854" s="175"/>
      <c r="E854" s="256"/>
      <c r="F854" s="108"/>
      <c r="G854" s="108"/>
      <c r="H854" s="3"/>
      <c r="I854" s="108"/>
      <c r="J854" s="108"/>
      <c r="K854" s="3"/>
      <c r="L854" s="108"/>
      <c r="M854" s="108"/>
      <c r="N854" s="3"/>
    </row>
    <row r="855" spans="1:14" ht="15.75" x14ac:dyDescent="0.25">
      <c r="A855" s="198" t="s">
        <v>494</v>
      </c>
      <c r="B855" s="198"/>
      <c r="C855" s="198"/>
      <c r="D855" s="198"/>
      <c r="E855" s="254" t="s">
        <v>495</v>
      </c>
      <c r="F855" s="143">
        <f>F856+F863+F881+F888</f>
        <v>166183.5</v>
      </c>
      <c r="G855" s="143">
        <f t="shared" ref="G855:H855" si="1277">G856+G863+G881+G888</f>
        <v>0</v>
      </c>
      <c r="H855" s="180">
        <f t="shared" si="1277"/>
        <v>166183.5</v>
      </c>
      <c r="I855" s="143">
        <f>I856+I863+I881+I888</f>
        <v>164241.69999999998</v>
      </c>
      <c r="J855" s="143">
        <f t="shared" ref="J855" si="1278">J856+J863+J881+J888</f>
        <v>0</v>
      </c>
      <c r="K855" s="180">
        <f t="shared" ref="K855" si="1279">K856+K863+K881+K888</f>
        <v>164241.69999999998</v>
      </c>
      <c r="L855" s="143">
        <f>L856+L863+L881+L888</f>
        <v>164241.69999999998</v>
      </c>
      <c r="M855" s="143">
        <f t="shared" ref="M855" si="1280">M856+M863+M881+M888</f>
        <v>0</v>
      </c>
      <c r="N855" s="180">
        <f t="shared" ref="N855" si="1281">N856+N863+N881+N888</f>
        <v>164241.69999999998</v>
      </c>
    </row>
    <row r="856" spans="1:14" ht="15.75" x14ac:dyDescent="0.25">
      <c r="A856" s="198" t="s">
        <v>494</v>
      </c>
      <c r="B856" s="198" t="s">
        <v>400</v>
      </c>
      <c r="C856" s="198"/>
      <c r="D856" s="198"/>
      <c r="E856" s="255" t="s">
        <v>401</v>
      </c>
      <c r="F856" s="143">
        <f t="shared" ref="F856:N861" si="1282">F857</f>
        <v>23.9</v>
      </c>
      <c r="G856" s="143">
        <f t="shared" si="1282"/>
        <v>0</v>
      </c>
      <c r="H856" s="180">
        <f t="shared" si="1282"/>
        <v>23.9</v>
      </c>
      <c r="I856" s="143">
        <f t="shared" ref="I856:L860" si="1283">I857</f>
        <v>23.9</v>
      </c>
      <c r="J856" s="143">
        <f t="shared" si="1282"/>
        <v>0</v>
      </c>
      <c r="K856" s="180">
        <f t="shared" si="1282"/>
        <v>23.9</v>
      </c>
      <c r="L856" s="143">
        <f t="shared" si="1283"/>
        <v>23.9</v>
      </c>
      <c r="M856" s="143">
        <f t="shared" si="1282"/>
        <v>0</v>
      </c>
      <c r="N856" s="180">
        <f t="shared" si="1282"/>
        <v>23.9</v>
      </c>
    </row>
    <row r="857" spans="1:14" ht="15.75" outlineLevel="1" x14ac:dyDescent="0.25">
      <c r="A857" s="198" t="s">
        <v>494</v>
      </c>
      <c r="B857" s="198" t="s">
        <v>404</v>
      </c>
      <c r="C857" s="198"/>
      <c r="D857" s="198"/>
      <c r="E857" s="254" t="s">
        <v>405</v>
      </c>
      <c r="F857" s="143">
        <f t="shared" si="1282"/>
        <v>23.9</v>
      </c>
      <c r="G857" s="143">
        <f t="shared" si="1282"/>
        <v>0</v>
      </c>
      <c r="H857" s="180">
        <f t="shared" si="1282"/>
        <v>23.9</v>
      </c>
      <c r="I857" s="143">
        <f t="shared" si="1283"/>
        <v>23.9</v>
      </c>
      <c r="J857" s="143">
        <f t="shared" si="1282"/>
        <v>0</v>
      </c>
      <c r="K857" s="180">
        <f t="shared" si="1282"/>
        <v>23.9</v>
      </c>
      <c r="L857" s="143">
        <f t="shared" si="1283"/>
        <v>23.9</v>
      </c>
      <c r="M857" s="143">
        <f t="shared" si="1282"/>
        <v>0</v>
      </c>
      <c r="N857" s="180">
        <f t="shared" si="1282"/>
        <v>23.9</v>
      </c>
    </row>
    <row r="858" spans="1:14" ht="31.5" outlineLevel="2" x14ac:dyDescent="0.25">
      <c r="A858" s="198" t="s">
        <v>494</v>
      </c>
      <c r="B858" s="198" t="s">
        <v>404</v>
      </c>
      <c r="C858" s="198" t="s">
        <v>26</v>
      </c>
      <c r="D858" s="198"/>
      <c r="E858" s="254" t="s">
        <v>27</v>
      </c>
      <c r="F858" s="143">
        <f t="shared" si="1282"/>
        <v>23.9</v>
      </c>
      <c r="G858" s="143">
        <f t="shared" si="1282"/>
        <v>0</v>
      </c>
      <c r="H858" s="180">
        <f t="shared" si="1282"/>
        <v>23.9</v>
      </c>
      <c r="I858" s="143">
        <f t="shared" si="1283"/>
        <v>23.9</v>
      </c>
      <c r="J858" s="143">
        <f t="shared" si="1282"/>
        <v>0</v>
      </c>
      <c r="K858" s="180">
        <f t="shared" si="1282"/>
        <v>23.9</v>
      </c>
      <c r="L858" s="143">
        <f t="shared" si="1283"/>
        <v>23.9</v>
      </c>
      <c r="M858" s="143">
        <f t="shared" si="1282"/>
        <v>0</v>
      </c>
      <c r="N858" s="180">
        <f t="shared" si="1282"/>
        <v>23.9</v>
      </c>
    </row>
    <row r="859" spans="1:14" ht="15.75" outlineLevel="3" x14ac:dyDescent="0.25">
      <c r="A859" s="198" t="s">
        <v>494</v>
      </c>
      <c r="B859" s="198" t="s">
        <v>404</v>
      </c>
      <c r="C859" s="198" t="s">
        <v>57</v>
      </c>
      <c r="D859" s="198"/>
      <c r="E859" s="254" t="s">
        <v>58</v>
      </c>
      <c r="F859" s="143">
        <f t="shared" si="1282"/>
        <v>23.9</v>
      </c>
      <c r="G859" s="143">
        <f t="shared" si="1282"/>
        <v>0</v>
      </c>
      <c r="H859" s="180">
        <f t="shared" si="1282"/>
        <v>23.9</v>
      </c>
      <c r="I859" s="143">
        <f t="shared" si="1283"/>
        <v>23.9</v>
      </c>
      <c r="J859" s="143">
        <f t="shared" si="1282"/>
        <v>0</v>
      </c>
      <c r="K859" s="180">
        <f t="shared" si="1282"/>
        <v>23.9</v>
      </c>
      <c r="L859" s="143">
        <f t="shared" si="1283"/>
        <v>23.9</v>
      </c>
      <c r="M859" s="143">
        <f t="shared" si="1282"/>
        <v>0</v>
      </c>
      <c r="N859" s="180">
        <f t="shared" si="1282"/>
        <v>23.9</v>
      </c>
    </row>
    <row r="860" spans="1:14" ht="31.5" outlineLevel="4" x14ac:dyDescent="0.25">
      <c r="A860" s="198" t="s">
        <v>494</v>
      </c>
      <c r="B860" s="198" t="s">
        <v>404</v>
      </c>
      <c r="C860" s="198" t="s">
        <v>59</v>
      </c>
      <c r="D860" s="198"/>
      <c r="E860" s="254" t="s">
        <v>60</v>
      </c>
      <c r="F860" s="143">
        <f t="shared" si="1282"/>
        <v>23.9</v>
      </c>
      <c r="G860" s="143">
        <f t="shared" si="1282"/>
        <v>0</v>
      </c>
      <c r="H860" s="180">
        <f t="shared" si="1282"/>
        <v>23.9</v>
      </c>
      <c r="I860" s="143">
        <f t="shared" si="1283"/>
        <v>23.9</v>
      </c>
      <c r="J860" s="143">
        <f t="shared" si="1282"/>
        <v>0</v>
      </c>
      <c r="K860" s="180">
        <f t="shared" si="1282"/>
        <v>23.9</v>
      </c>
      <c r="L860" s="143">
        <f t="shared" si="1283"/>
        <v>23.9</v>
      </c>
      <c r="M860" s="143">
        <f t="shared" si="1282"/>
        <v>0</v>
      </c>
      <c r="N860" s="180">
        <f t="shared" si="1282"/>
        <v>23.9</v>
      </c>
    </row>
    <row r="861" spans="1:14" ht="15.75" outlineLevel="5" x14ac:dyDescent="0.25">
      <c r="A861" s="198" t="s">
        <v>494</v>
      </c>
      <c r="B861" s="198" t="s">
        <v>404</v>
      </c>
      <c r="C861" s="198" t="s">
        <v>61</v>
      </c>
      <c r="D861" s="198"/>
      <c r="E861" s="254" t="s">
        <v>62</v>
      </c>
      <c r="F861" s="143">
        <f>F862</f>
        <v>23.9</v>
      </c>
      <c r="G861" s="143">
        <f t="shared" si="1282"/>
        <v>0</v>
      </c>
      <c r="H861" s="180">
        <f t="shared" si="1282"/>
        <v>23.9</v>
      </c>
      <c r="I861" s="143">
        <f>I862</f>
        <v>23.9</v>
      </c>
      <c r="J861" s="143">
        <f t="shared" si="1282"/>
        <v>0</v>
      </c>
      <c r="K861" s="180">
        <f t="shared" si="1282"/>
        <v>23.9</v>
      </c>
      <c r="L861" s="143">
        <f>L862</f>
        <v>23.9</v>
      </c>
      <c r="M861" s="143">
        <f t="shared" si="1282"/>
        <v>0</v>
      </c>
      <c r="N861" s="180">
        <f t="shared" si="1282"/>
        <v>23.9</v>
      </c>
    </row>
    <row r="862" spans="1:14" ht="15.75" outlineLevel="7" x14ac:dyDescent="0.25">
      <c r="A862" s="175" t="s">
        <v>494</v>
      </c>
      <c r="B862" s="175" t="s">
        <v>404</v>
      </c>
      <c r="C862" s="175" t="s">
        <v>61</v>
      </c>
      <c r="D862" s="175" t="s">
        <v>7</v>
      </c>
      <c r="E862" s="256" t="s">
        <v>8</v>
      </c>
      <c r="F862" s="108">
        <v>23.9</v>
      </c>
      <c r="G862" s="108"/>
      <c r="H862" s="3">
        <f>SUM(F862:G862)</f>
        <v>23.9</v>
      </c>
      <c r="I862" s="145">
        <v>23.9</v>
      </c>
      <c r="J862" s="108"/>
      <c r="K862" s="3">
        <f>SUM(I862:J862)</f>
        <v>23.9</v>
      </c>
      <c r="L862" s="145">
        <v>23.9</v>
      </c>
      <c r="M862" s="108"/>
      <c r="N862" s="3">
        <f>SUM(L862:M862)</f>
        <v>23.9</v>
      </c>
    </row>
    <row r="863" spans="1:14" ht="15.75" outlineLevel="7" x14ac:dyDescent="0.25">
      <c r="A863" s="198" t="s">
        <v>494</v>
      </c>
      <c r="B863" s="198" t="s">
        <v>406</v>
      </c>
      <c r="C863" s="175"/>
      <c r="D863" s="175"/>
      <c r="E863" s="255" t="s">
        <v>407</v>
      </c>
      <c r="F863" s="143">
        <f t="shared" ref="F863:H863" si="1284">F864+F875</f>
        <v>1109</v>
      </c>
      <c r="G863" s="143">
        <f t="shared" si="1284"/>
        <v>0</v>
      </c>
      <c r="H863" s="180">
        <f t="shared" si="1284"/>
        <v>1109</v>
      </c>
      <c r="I863" s="143">
        <f t="shared" ref="I863:N863" si="1285">I864+I875</f>
        <v>1109</v>
      </c>
      <c r="J863" s="143">
        <f t="shared" si="1285"/>
        <v>0</v>
      </c>
      <c r="K863" s="180">
        <f t="shared" si="1285"/>
        <v>1109</v>
      </c>
      <c r="L863" s="143">
        <f t="shared" si="1285"/>
        <v>1109</v>
      </c>
      <c r="M863" s="143">
        <f t="shared" si="1285"/>
        <v>0</v>
      </c>
      <c r="N863" s="180">
        <f t="shared" si="1285"/>
        <v>1109</v>
      </c>
    </row>
    <row r="864" spans="1:14" ht="15.75" outlineLevel="1" x14ac:dyDescent="0.25">
      <c r="A864" s="198" t="s">
        <v>494</v>
      </c>
      <c r="B864" s="198" t="s">
        <v>408</v>
      </c>
      <c r="C864" s="198"/>
      <c r="D864" s="198"/>
      <c r="E864" s="254" t="s">
        <v>409</v>
      </c>
      <c r="F864" s="143">
        <f t="shared" ref="F864:H864" si="1286">F865+F870</f>
        <v>109</v>
      </c>
      <c r="G864" s="143">
        <f t="shared" si="1286"/>
        <v>0</v>
      </c>
      <c r="H864" s="180">
        <f t="shared" si="1286"/>
        <v>109</v>
      </c>
      <c r="I864" s="143">
        <f t="shared" ref="I864:N864" si="1287">I865+I870</f>
        <v>109</v>
      </c>
      <c r="J864" s="143">
        <f t="shared" si="1287"/>
        <v>0</v>
      </c>
      <c r="K864" s="180">
        <f t="shared" si="1287"/>
        <v>109</v>
      </c>
      <c r="L864" s="143">
        <f t="shared" si="1287"/>
        <v>109</v>
      </c>
      <c r="M864" s="143">
        <f t="shared" si="1287"/>
        <v>0</v>
      </c>
      <c r="N864" s="180">
        <f t="shared" si="1287"/>
        <v>109</v>
      </c>
    </row>
    <row r="865" spans="1:14" ht="15.75" outlineLevel="1" x14ac:dyDescent="0.25">
      <c r="A865" s="198" t="s">
        <v>494</v>
      </c>
      <c r="B865" s="198" t="s">
        <v>408</v>
      </c>
      <c r="C865" s="198" t="s">
        <v>226</v>
      </c>
      <c r="D865" s="198"/>
      <c r="E865" s="254" t="s">
        <v>227</v>
      </c>
      <c r="F865" s="143">
        <f t="shared" ref="F865:N868" si="1288">F866</f>
        <v>91</v>
      </c>
      <c r="G865" s="143">
        <f t="shared" si="1288"/>
        <v>0</v>
      </c>
      <c r="H865" s="180">
        <f t="shared" si="1288"/>
        <v>91</v>
      </c>
      <c r="I865" s="143">
        <f t="shared" ref="I865:L868" si="1289">I866</f>
        <v>91</v>
      </c>
      <c r="J865" s="143">
        <f t="shared" si="1288"/>
        <v>0</v>
      </c>
      <c r="K865" s="180">
        <f t="shared" si="1288"/>
        <v>91</v>
      </c>
      <c r="L865" s="143">
        <f t="shared" si="1289"/>
        <v>91</v>
      </c>
      <c r="M865" s="143">
        <f t="shared" si="1288"/>
        <v>0</v>
      </c>
      <c r="N865" s="180">
        <f t="shared" si="1288"/>
        <v>91</v>
      </c>
    </row>
    <row r="866" spans="1:14" ht="31.5" outlineLevel="1" x14ac:dyDescent="0.25">
      <c r="A866" s="198" t="s">
        <v>494</v>
      </c>
      <c r="B866" s="198" t="s">
        <v>408</v>
      </c>
      <c r="C866" s="198" t="s">
        <v>330</v>
      </c>
      <c r="D866" s="198"/>
      <c r="E866" s="254" t="s">
        <v>331</v>
      </c>
      <c r="F866" s="143">
        <f t="shared" si="1288"/>
        <v>91</v>
      </c>
      <c r="G866" s="143">
        <f t="shared" si="1288"/>
        <v>0</v>
      </c>
      <c r="H866" s="180">
        <f t="shared" si="1288"/>
        <v>91</v>
      </c>
      <c r="I866" s="143">
        <f t="shared" si="1289"/>
        <v>91</v>
      </c>
      <c r="J866" s="143">
        <f t="shared" si="1288"/>
        <v>0</v>
      </c>
      <c r="K866" s="180">
        <f t="shared" si="1288"/>
        <v>91</v>
      </c>
      <c r="L866" s="143">
        <f t="shared" si="1289"/>
        <v>91</v>
      </c>
      <c r="M866" s="143">
        <f t="shared" si="1288"/>
        <v>0</v>
      </c>
      <c r="N866" s="180">
        <f t="shared" si="1288"/>
        <v>91</v>
      </c>
    </row>
    <row r="867" spans="1:14" ht="31.5" outlineLevel="1" x14ac:dyDescent="0.25">
      <c r="A867" s="198" t="s">
        <v>494</v>
      </c>
      <c r="B867" s="198" t="s">
        <v>408</v>
      </c>
      <c r="C867" s="198" t="s">
        <v>332</v>
      </c>
      <c r="D867" s="198"/>
      <c r="E867" s="254" t="s">
        <v>31</v>
      </c>
      <c r="F867" s="143">
        <f t="shared" si="1288"/>
        <v>91</v>
      </c>
      <c r="G867" s="143">
        <f t="shared" si="1288"/>
        <v>0</v>
      </c>
      <c r="H867" s="180">
        <f t="shared" si="1288"/>
        <v>91</v>
      </c>
      <c r="I867" s="143">
        <f t="shared" si="1289"/>
        <v>91</v>
      </c>
      <c r="J867" s="143">
        <f t="shared" si="1288"/>
        <v>0</v>
      </c>
      <c r="K867" s="180">
        <f t="shared" si="1288"/>
        <v>91</v>
      </c>
      <c r="L867" s="143">
        <f t="shared" si="1289"/>
        <v>91</v>
      </c>
      <c r="M867" s="143">
        <f t="shared" si="1288"/>
        <v>0</v>
      </c>
      <c r="N867" s="180">
        <f t="shared" si="1288"/>
        <v>91</v>
      </c>
    </row>
    <row r="868" spans="1:14" ht="31.5" outlineLevel="1" x14ac:dyDescent="0.25">
      <c r="A868" s="198" t="s">
        <v>494</v>
      </c>
      <c r="B868" s="198" t="s">
        <v>408</v>
      </c>
      <c r="C868" s="198" t="s">
        <v>333</v>
      </c>
      <c r="D868" s="198"/>
      <c r="E868" s="254" t="s">
        <v>653</v>
      </c>
      <c r="F868" s="143">
        <f t="shared" si="1288"/>
        <v>91</v>
      </c>
      <c r="G868" s="143">
        <f t="shared" si="1288"/>
        <v>0</v>
      </c>
      <c r="H868" s="180">
        <f t="shared" si="1288"/>
        <v>91</v>
      </c>
      <c r="I868" s="143">
        <f t="shared" si="1289"/>
        <v>91</v>
      </c>
      <c r="J868" s="143">
        <f t="shared" si="1288"/>
        <v>0</v>
      </c>
      <c r="K868" s="180">
        <f t="shared" si="1288"/>
        <v>91</v>
      </c>
      <c r="L868" s="143">
        <f t="shared" si="1289"/>
        <v>91</v>
      </c>
      <c r="M868" s="143">
        <f t="shared" si="1288"/>
        <v>0</v>
      </c>
      <c r="N868" s="180">
        <f t="shared" si="1288"/>
        <v>91</v>
      </c>
    </row>
    <row r="869" spans="1:14" ht="15.75" outlineLevel="1" x14ac:dyDescent="0.25">
      <c r="A869" s="175" t="s">
        <v>494</v>
      </c>
      <c r="B869" s="175" t="s">
        <v>408</v>
      </c>
      <c r="C869" s="175" t="s">
        <v>333</v>
      </c>
      <c r="D869" s="175" t="s">
        <v>51</v>
      </c>
      <c r="E869" s="256" t="s">
        <v>52</v>
      </c>
      <c r="F869" s="108">
        <v>91</v>
      </c>
      <c r="G869" s="108"/>
      <c r="H869" s="3">
        <f>SUM(F869:G869)</f>
        <v>91</v>
      </c>
      <c r="I869" s="145">
        <v>91</v>
      </c>
      <c r="J869" s="108"/>
      <c r="K869" s="3">
        <f>SUM(I869:J869)</f>
        <v>91</v>
      </c>
      <c r="L869" s="145">
        <v>91</v>
      </c>
      <c r="M869" s="108"/>
      <c r="N869" s="3">
        <f>SUM(L869:M869)</f>
        <v>91</v>
      </c>
    </row>
    <row r="870" spans="1:14" ht="31.5" outlineLevel="2" x14ac:dyDescent="0.25">
      <c r="A870" s="198" t="s">
        <v>494</v>
      </c>
      <c r="B870" s="198" t="s">
        <v>408</v>
      </c>
      <c r="C870" s="198" t="s">
        <v>26</v>
      </c>
      <c r="D870" s="198"/>
      <c r="E870" s="254" t="s">
        <v>27</v>
      </c>
      <c r="F870" s="143">
        <f t="shared" ref="F870:N873" si="1290">F871</f>
        <v>18</v>
      </c>
      <c r="G870" s="143">
        <f t="shared" si="1290"/>
        <v>0</v>
      </c>
      <c r="H870" s="180">
        <f t="shared" si="1290"/>
        <v>18</v>
      </c>
      <c r="I870" s="143">
        <f t="shared" ref="I870:L873" si="1291">I871</f>
        <v>18</v>
      </c>
      <c r="J870" s="143">
        <f t="shared" si="1290"/>
        <v>0</v>
      </c>
      <c r="K870" s="180">
        <f t="shared" si="1290"/>
        <v>18</v>
      </c>
      <c r="L870" s="143">
        <f t="shared" si="1291"/>
        <v>18</v>
      </c>
      <c r="M870" s="143">
        <f t="shared" si="1290"/>
        <v>0</v>
      </c>
      <c r="N870" s="180">
        <f t="shared" si="1290"/>
        <v>18</v>
      </c>
    </row>
    <row r="871" spans="1:14" ht="15.75" outlineLevel="3" x14ac:dyDescent="0.25">
      <c r="A871" s="198" t="s">
        <v>494</v>
      </c>
      <c r="B871" s="198" t="s">
        <v>408</v>
      </c>
      <c r="C871" s="198" t="s">
        <v>57</v>
      </c>
      <c r="D871" s="198"/>
      <c r="E871" s="254" t="s">
        <v>58</v>
      </c>
      <c r="F871" s="143">
        <f t="shared" si="1290"/>
        <v>18</v>
      </c>
      <c r="G871" s="143">
        <f t="shared" si="1290"/>
        <v>0</v>
      </c>
      <c r="H871" s="180">
        <f t="shared" si="1290"/>
        <v>18</v>
      </c>
      <c r="I871" s="143">
        <f t="shared" si="1291"/>
        <v>18</v>
      </c>
      <c r="J871" s="143">
        <f t="shared" si="1290"/>
        <v>0</v>
      </c>
      <c r="K871" s="180">
        <f t="shared" si="1290"/>
        <v>18</v>
      </c>
      <c r="L871" s="143">
        <f t="shared" si="1291"/>
        <v>18</v>
      </c>
      <c r="M871" s="143">
        <f t="shared" si="1290"/>
        <v>0</v>
      </c>
      <c r="N871" s="180">
        <f t="shared" si="1290"/>
        <v>18</v>
      </c>
    </row>
    <row r="872" spans="1:14" ht="31.5" outlineLevel="4" x14ac:dyDescent="0.25">
      <c r="A872" s="198" t="s">
        <v>494</v>
      </c>
      <c r="B872" s="198" t="s">
        <v>408</v>
      </c>
      <c r="C872" s="198" t="s">
        <v>59</v>
      </c>
      <c r="D872" s="198"/>
      <c r="E872" s="254" t="s">
        <v>60</v>
      </c>
      <c r="F872" s="143">
        <f t="shared" si="1290"/>
        <v>18</v>
      </c>
      <c r="G872" s="143">
        <f t="shared" si="1290"/>
        <v>0</v>
      </c>
      <c r="H872" s="180">
        <f t="shared" si="1290"/>
        <v>18</v>
      </c>
      <c r="I872" s="143">
        <f t="shared" si="1291"/>
        <v>18</v>
      </c>
      <c r="J872" s="143">
        <f t="shared" si="1290"/>
        <v>0</v>
      </c>
      <c r="K872" s="180">
        <f t="shared" si="1290"/>
        <v>18</v>
      </c>
      <c r="L872" s="143">
        <f t="shared" si="1291"/>
        <v>18</v>
      </c>
      <c r="M872" s="143">
        <f t="shared" si="1290"/>
        <v>0</v>
      </c>
      <c r="N872" s="180">
        <f t="shared" si="1290"/>
        <v>18</v>
      </c>
    </row>
    <row r="873" spans="1:14" ht="15.75" outlineLevel="5" x14ac:dyDescent="0.25">
      <c r="A873" s="198" t="s">
        <v>494</v>
      </c>
      <c r="B873" s="198" t="s">
        <v>408</v>
      </c>
      <c r="C873" s="198" t="s">
        <v>61</v>
      </c>
      <c r="D873" s="198"/>
      <c r="E873" s="254" t="s">
        <v>62</v>
      </c>
      <c r="F873" s="143">
        <f t="shared" si="1290"/>
        <v>18</v>
      </c>
      <c r="G873" s="143">
        <f t="shared" si="1290"/>
        <v>0</v>
      </c>
      <c r="H873" s="180">
        <f t="shared" si="1290"/>
        <v>18</v>
      </c>
      <c r="I873" s="143">
        <f t="shared" si="1291"/>
        <v>18</v>
      </c>
      <c r="J873" s="143">
        <f t="shared" si="1290"/>
        <v>0</v>
      </c>
      <c r="K873" s="180">
        <f t="shared" si="1290"/>
        <v>18</v>
      </c>
      <c r="L873" s="143">
        <f t="shared" si="1291"/>
        <v>18</v>
      </c>
      <c r="M873" s="143">
        <f t="shared" si="1290"/>
        <v>0</v>
      </c>
      <c r="N873" s="180">
        <f t="shared" si="1290"/>
        <v>18</v>
      </c>
    </row>
    <row r="874" spans="1:14" ht="15.75" outlineLevel="7" x14ac:dyDescent="0.25">
      <c r="A874" s="175" t="s">
        <v>494</v>
      </c>
      <c r="B874" s="175" t="s">
        <v>408</v>
      </c>
      <c r="C874" s="175" t="s">
        <v>61</v>
      </c>
      <c r="D874" s="175" t="s">
        <v>7</v>
      </c>
      <c r="E874" s="256" t="s">
        <v>8</v>
      </c>
      <c r="F874" s="108">
        <v>18</v>
      </c>
      <c r="G874" s="108"/>
      <c r="H874" s="3">
        <f>SUM(F874:G874)</f>
        <v>18</v>
      </c>
      <c r="I874" s="145">
        <v>18</v>
      </c>
      <c r="J874" s="108"/>
      <c r="K874" s="3">
        <f>SUM(I874:J874)</f>
        <v>18</v>
      </c>
      <c r="L874" s="145">
        <v>18</v>
      </c>
      <c r="M874" s="108"/>
      <c r="N874" s="3">
        <f>SUM(L874:M874)</f>
        <v>18</v>
      </c>
    </row>
    <row r="875" spans="1:14" ht="15.75" outlineLevel="1" x14ac:dyDescent="0.25">
      <c r="A875" s="198" t="s">
        <v>494</v>
      </c>
      <c r="B875" s="198" t="s">
        <v>458</v>
      </c>
      <c r="C875" s="198"/>
      <c r="D875" s="198"/>
      <c r="E875" s="254" t="s">
        <v>459</v>
      </c>
      <c r="F875" s="143">
        <f t="shared" ref="F875:N879" si="1292">F876</f>
        <v>1000</v>
      </c>
      <c r="G875" s="143">
        <f t="shared" si="1292"/>
        <v>0</v>
      </c>
      <c r="H875" s="180">
        <f t="shared" si="1292"/>
        <v>1000</v>
      </c>
      <c r="I875" s="143">
        <f t="shared" ref="I875:L879" si="1293">I876</f>
        <v>1000</v>
      </c>
      <c r="J875" s="143">
        <f t="shared" si="1292"/>
        <v>0</v>
      </c>
      <c r="K875" s="180">
        <f t="shared" si="1292"/>
        <v>1000</v>
      </c>
      <c r="L875" s="143">
        <f t="shared" si="1293"/>
        <v>1000</v>
      </c>
      <c r="M875" s="143">
        <f t="shared" si="1292"/>
        <v>0</v>
      </c>
      <c r="N875" s="180">
        <f t="shared" si="1292"/>
        <v>1000</v>
      </c>
    </row>
    <row r="876" spans="1:14" ht="15.75" outlineLevel="2" x14ac:dyDescent="0.25">
      <c r="A876" s="198" t="s">
        <v>494</v>
      </c>
      <c r="B876" s="198" t="s">
        <v>458</v>
      </c>
      <c r="C876" s="198" t="s">
        <v>226</v>
      </c>
      <c r="D876" s="198"/>
      <c r="E876" s="254" t="s">
        <v>227</v>
      </c>
      <c r="F876" s="143">
        <f t="shared" si="1292"/>
        <v>1000</v>
      </c>
      <c r="G876" s="143">
        <f t="shared" si="1292"/>
        <v>0</v>
      </c>
      <c r="H876" s="180">
        <f t="shared" si="1292"/>
        <v>1000</v>
      </c>
      <c r="I876" s="143">
        <f t="shared" si="1293"/>
        <v>1000</v>
      </c>
      <c r="J876" s="143">
        <f t="shared" si="1292"/>
        <v>0</v>
      </c>
      <c r="K876" s="180">
        <f t="shared" si="1292"/>
        <v>1000</v>
      </c>
      <c r="L876" s="143">
        <f t="shared" si="1293"/>
        <v>1000</v>
      </c>
      <c r="M876" s="143">
        <f t="shared" si="1292"/>
        <v>0</v>
      </c>
      <c r="N876" s="180">
        <f t="shared" si="1292"/>
        <v>1000</v>
      </c>
    </row>
    <row r="877" spans="1:14" ht="31.5" outlineLevel="3" x14ac:dyDescent="0.25">
      <c r="A877" s="198" t="s">
        <v>494</v>
      </c>
      <c r="B877" s="198" t="s">
        <v>458</v>
      </c>
      <c r="C877" s="198" t="s">
        <v>330</v>
      </c>
      <c r="D877" s="198"/>
      <c r="E877" s="254" t="s">
        <v>331</v>
      </c>
      <c r="F877" s="143">
        <f t="shared" si="1292"/>
        <v>1000</v>
      </c>
      <c r="G877" s="143">
        <f t="shared" si="1292"/>
        <v>0</v>
      </c>
      <c r="H877" s="180">
        <f t="shared" si="1292"/>
        <v>1000</v>
      </c>
      <c r="I877" s="143">
        <f t="shared" si="1293"/>
        <v>1000</v>
      </c>
      <c r="J877" s="143">
        <f t="shared" si="1292"/>
        <v>0</v>
      </c>
      <c r="K877" s="180">
        <f t="shared" si="1292"/>
        <v>1000</v>
      </c>
      <c r="L877" s="143">
        <f t="shared" si="1293"/>
        <v>1000</v>
      </c>
      <c r="M877" s="143">
        <f t="shared" si="1292"/>
        <v>0</v>
      </c>
      <c r="N877" s="180">
        <f t="shared" si="1292"/>
        <v>1000</v>
      </c>
    </row>
    <row r="878" spans="1:14" ht="31.5" outlineLevel="4" x14ac:dyDescent="0.25">
      <c r="A878" s="198" t="s">
        <v>494</v>
      </c>
      <c r="B878" s="198" t="s">
        <v>458</v>
      </c>
      <c r="C878" s="198" t="s">
        <v>332</v>
      </c>
      <c r="D878" s="198"/>
      <c r="E878" s="254" t="s">
        <v>31</v>
      </c>
      <c r="F878" s="143">
        <f t="shared" si="1292"/>
        <v>1000</v>
      </c>
      <c r="G878" s="143">
        <f t="shared" si="1292"/>
        <v>0</v>
      </c>
      <c r="H878" s="180">
        <f t="shared" si="1292"/>
        <v>1000</v>
      </c>
      <c r="I878" s="143">
        <f t="shared" si="1293"/>
        <v>1000</v>
      </c>
      <c r="J878" s="143">
        <f t="shared" si="1292"/>
        <v>0</v>
      </c>
      <c r="K878" s="180">
        <f t="shared" si="1292"/>
        <v>1000</v>
      </c>
      <c r="L878" s="143">
        <f t="shared" si="1293"/>
        <v>1000</v>
      </c>
      <c r="M878" s="143">
        <f t="shared" si="1292"/>
        <v>0</v>
      </c>
      <c r="N878" s="180">
        <f t="shared" si="1292"/>
        <v>1000</v>
      </c>
    </row>
    <row r="879" spans="1:14" ht="15.75" outlineLevel="5" x14ac:dyDescent="0.25">
      <c r="A879" s="198" t="s">
        <v>494</v>
      </c>
      <c r="B879" s="198" t="s">
        <v>458</v>
      </c>
      <c r="C879" s="198" t="s">
        <v>334</v>
      </c>
      <c r="D879" s="198"/>
      <c r="E879" s="254" t="s">
        <v>335</v>
      </c>
      <c r="F879" s="143">
        <f t="shared" si="1292"/>
        <v>1000</v>
      </c>
      <c r="G879" s="143">
        <f t="shared" si="1292"/>
        <v>0</v>
      </c>
      <c r="H879" s="180">
        <f t="shared" si="1292"/>
        <v>1000</v>
      </c>
      <c r="I879" s="143">
        <f t="shared" si="1293"/>
        <v>1000</v>
      </c>
      <c r="J879" s="143">
        <f t="shared" si="1292"/>
        <v>0</v>
      </c>
      <c r="K879" s="180">
        <f t="shared" si="1292"/>
        <v>1000</v>
      </c>
      <c r="L879" s="143">
        <f t="shared" si="1293"/>
        <v>1000</v>
      </c>
      <c r="M879" s="143">
        <f t="shared" si="1292"/>
        <v>0</v>
      </c>
      <c r="N879" s="180">
        <f t="shared" si="1292"/>
        <v>1000</v>
      </c>
    </row>
    <row r="880" spans="1:14" ht="15.75" outlineLevel="7" x14ac:dyDescent="0.25">
      <c r="A880" s="175" t="s">
        <v>494</v>
      </c>
      <c r="B880" s="175" t="s">
        <v>458</v>
      </c>
      <c r="C880" s="175" t="s">
        <v>334</v>
      </c>
      <c r="D880" s="175" t="s">
        <v>51</v>
      </c>
      <c r="E880" s="256" t="s">
        <v>52</v>
      </c>
      <c r="F880" s="108">
        <v>1000</v>
      </c>
      <c r="G880" s="108"/>
      <c r="H880" s="3">
        <f>SUM(F880:G880)</f>
        <v>1000</v>
      </c>
      <c r="I880" s="145">
        <v>1000</v>
      </c>
      <c r="J880" s="108"/>
      <c r="K880" s="3">
        <f>SUM(I880:J880)</f>
        <v>1000</v>
      </c>
      <c r="L880" s="145">
        <v>1000</v>
      </c>
      <c r="M880" s="108"/>
      <c r="N880" s="3">
        <f>SUM(L880:M880)</f>
        <v>1000</v>
      </c>
    </row>
    <row r="881" spans="1:14" ht="15.75" outlineLevel="7" x14ac:dyDescent="0.25">
      <c r="A881" s="198" t="s">
        <v>494</v>
      </c>
      <c r="B881" s="198" t="s">
        <v>464</v>
      </c>
      <c r="C881" s="175"/>
      <c r="D881" s="175"/>
      <c r="E881" s="272" t="s">
        <v>465</v>
      </c>
      <c r="F881" s="143">
        <f>F882</f>
        <v>780</v>
      </c>
      <c r="G881" s="143">
        <f t="shared" ref="G881:H881" si="1294">G882</f>
        <v>0</v>
      </c>
      <c r="H881" s="180">
        <f t="shared" si="1294"/>
        <v>780</v>
      </c>
      <c r="I881" s="143">
        <f>I882</f>
        <v>780</v>
      </c>
      <c r="J881" s="143">
        <f t="shared" ref="J881" si="1295">J882</f>
        <v>0</v>
      </c>
      <c r="K881" s="180">
        <f t="shared" ref="K881" si="1296">K882</f>
        <v>780</v>
      </c>
      <c r="L881" s="143">
        <f>L882</f>
        <v>780</v>
      </c>
      <c r="M881" s="143">
        <f t="shared" ref="M881" si="1297">M882</f>
        <v>0</v>
      </c>
      <c r="N881" s="180">
        <f t="shared" ref="N881" si="1298">N882</f>
        <v>780</v>
      </c>
    </row>
    <row r="882" spans="1:14" ht="15.75" outlineLevel="1" x14ac:dyDescent="0.25">
      <c r="A882" s="198" t="s">
        <v>494</v>
      </c>
      <c r="B882" s="198" t="s">
        <v>472</v>
      </c>
      <c r="C882" s="198"/>
      <c r="D882" s="198"/>
      <c r="E882" s="254" t="s">
        <v>473</v>
      </c>
      <c r="F882" s="143">
        <f t="shared" ref="F882:N886" si="1299">F883</f>
        <v>780</v>
      </c>
      <c r="G882" s="143">
        <f t="shared" si="1299"/>
        <v>0</v>
      </c>
      <c r="H882" s="180">
        <f t="shared" si="1299"/>
        <v>780</v>
      </c>
      <c r="I882" s="143">
        <f t="shared" ref="I882:L886" si="1300">I883</f>
        <v>780</v>
      </c>
      <c r="J882" s="143">
        <f t="shared" si="1299"/>
        <v>0</v>
      </c>
      <c r="K882" s="180">
        <f t="shared" si="1299"/>
        <v>780</v>
      </c>
      <c r="L882" s="143">
        <f t="shared" si="1300"/>
        <v>780</v>
      </c>
      <c r="M882" s="143">
        <f t="shared" si="1299"/>
        <v>0</v>
      </c>
      <c r="N882" s="180">
        <f t="shared" si="1299"/>
        <v>780</v>
      </c>
    </row>
    <row r="883" spans="1:14" ht="15.75" outlineLevel="2" x14ac:dyDescent="0.25">
      <c r="A883" s="198" t="s">
        <v>494</v>
      </c>
      <c r="B883" s="198" t="s">
        <v>472</v>
      </c>
      <c r="C883" s="198" t="s">
        <v>226</v>
      </c>
      <c r="D883" s="198"/>
      <c r="E883" s="254" t="s">
        <v>227</v>
      </c>
      <c r="F883" s="143">
        <f t="shared" si="1299"/>
        <v>780</v>
      </c>
      <c r="G883" s="143">
        <f t="shared" si="1299"/>
        <v>0</v>
      </c>
      <c r="H883" s="180">
        <f t="shared" si="1299"/>
        <v>780</v>
      </c>
      <c r="I883" s="143">
        <f t="shared" si="1300"/>
        <v>780</v>
      </c>
      <c r="J883" s="143">
        <f t="shared" si="1299"/>
        <v>0</v>
      </c>
      <c r="K883" s="180">
        <f t="shared" si="1299"/>
        <v>780</v>
      </c>
      <c r="L883" s="143">
        <f t="shared" si="1300"/>
        <v>780</v>
      </c>
      <c r="M883" s="143">
        <f t="shared" si="1299"/>
        <v>0</v>
      </c>
      <c r="N883" s="180">
        <f t="shared" si="1299"/>
        <v>780</v>
      </c>
    </row>
    <row r="884" spans="1:14" ht="15.75" outlineLevel="3" x14ac:dyDescent="0.25">
      <c r="A884" s="198" t="s">
        <v>494</v>
      </c>
      <c r="B884" s="198" t="s">
        <v>472</v>
      </c>
      <c r="C884" s="198" t="s">
        <v>228</v>
      </c>
      <c r="D884" s="198"/>
      <c r="E884" s="254" t="s">
        <v>229</v>
      </c>
      <c r="F884" s="143">
        <f t="shared" si="1299"/>
        <v>780</v>
      </c>
      <c r="G884" s="143">
        <f t="shared" si="1299"/>
        <v>0</v>
      </c>
      <c r="H884" s="180">
        <f t="shared" si="1299"/>
        <v>780</v>
      </c>
      <c r="I884" s="143">
        <f t="shared" si="1300"/>
        <v>780</v>
      </c>
      <c r="J884" s="143">
        <f t="shared" si="1299"/>
        <v>0</v>
      </c>
      <c r="K884" s="180">
        <f t="shared" si="1299"/>
        <v>780</v>
      </c>
      <c r="L884" s="143">
        <f t="shared" si="1300"/>
        <v>780</v>
      </c>
      <c r="M884" s="143">
        <f t="shared" si="1299"/>
        <v>0</v>
      </c>
      <c r="N884" s="180">
        <f t="shared" si="1299"/>
        <v>780</v>
      </c>
    </row>
    <row r="885" spans="1:14" ht="15.75" outlineLevel="4" x14ac:dyDescent="0.25">
      <c r="A885" s="198" t="s">
        <v>494</v>
      </c>
      <c r="B885" s="198" t="s">
        <v>472</v>
      </c>
      <c r="C885" s="198" t="s">
        <v>336</v>
      </c>
      <c r="D885" s="198"/>
      <c r="E885" s="254" t="s">
        <v>337</v>
      </c>
      <c r="F885" s="143">
        <f t="shared" si="1299"/>
        <v>780</v>
      </c>
      <c r="G885" s="143">
        <f t="shared" si="1299"/>
        <v>0</v>
      </c>
      <c r="H885" s="180">
        <f t="shared" si="1299"/>
        <v>780</v>
      </c>
      <c r="I885" s="143">
        <f t="shared" si="1300"/>
        <v>780</v>
      </c>
      <c r="J885" s="143">
        <f t="shared" si="1299"/>
        <v>0</v>
      </c>
      <c r="K885" s="180">
        <f t="shared" si="1299"/>
        <v>780</v>
      </c>
      <c r="L885" s="143">
        <f t="shared" si="1300"/>
        <v>780</v>
      </c>
      <c r="M885" s="143">
        <f t="shared" si="1299"/>
        <v>0</v>
      </c>
      <c r="N885" s="180">
        <f t="shared" si="1299"/>
        <v>780</v>
      </c>
    </row>
    <row r="886" spans="1:14" ht="31.5" outlineLevel="5" x14ac:dyDescent="0.25">
      <c r="A886" s="198" t="s">
        <v>494</v>
      </c>
      <c r="B886" s="198" t="s">
        <v>472</v>
      </c>
      <c r="C886" s="198" t="s">
        <v>338</v>
      </c>
      <c r="D886" s="198"/>
      <c r="E886" s="254" t="s">
        <v>339</v>
      </c>
      <c r="F886" s="143">
        <f t="shared" si="1299"/>
        <v>780</v>
      </c>
      <c r="G886" s="143">
        <f t="shared" si="1299"/>
        <v>0</v>
      </c>
      <c r="H886" s="180">
        <f t="shared" si="1299"/>
        <v>780</v>
      </c>
      <c r="I886" s="143">
        <f t="shared" si="1300"/>
        <v>780</v>
      </c>
      <c r="J886" s="143">
        <f t="shared" si="1299"/>
        <v>0</v>
      </c>
      <c r="K886" s="180">
        <f t="shared" si="1299"/>
        <v>780</v>
      </c>
      <c r="L886" s="143">
        <f t="shared" si="1300"/>
        <v>780</v>
      </c>
      <c r="M886" s="143">
        <f t="shared" si="1299"/>
        <v>0</v>
      </c>
      <c r="N886" s="180">
        <f t="shared" si="1299"/>
        <v>780</v>
      </c>
    </row>
    <row r="887" spans="1:14" ht="15.75" outlineLevel="7" x14ac:dyDescent="0.25">
      <c r="A887" s="175" t="s">
        <v>494</v>
      </c>
      <c r="B887" s="175" t="s">
        <v>472</v>
      </c>
      <c r="C887" s="175" t="s">
        <v>338</v>
      </c>
      <c r="D887" s="175" t="s">
        <v>19</v>
      </c>
      <c r="E887" s="256" t="s">
        <v>20</v>
      </c>
      <c r="F887" s="108">
        <v>780</v>
      </c>
      <c r="G887" s="108"/>
      <c r="H887" s="3">
        <f>SUM(F887:G887)</f>
        <v>780</v>
      </c>
      <c r="I887" s="145">
        <v>780</v>
      </c>
      <c r="J887" s="108"/>
      <c r="K887" s="3">
        <f>SUM(I887:J887)</f>
        <v>780</v>
      </c>
      <c r="L887" s="145">
        <v>780</v>
      </c>
      <c r="M887" s="108"/>
      <c r="N887" s="3">
        <f>SUM(L887:M887)</f>
        <v>780</v>
      </c>
    </row>
    <row r="888" spans="1:14" ht="15.75" outlineLevel="7" x14ac:dyDescent="0.25">
      <c r="A888" s="198" t="s">
        <v>494</v>
      </c>
      <c r="B888" s="198" t="s">
        <v>474</v>
      </c>
      <c r="C888" s="175"/>
      <c r="D888" s="175"/>
      <c r="E888" s="255" t="s">
        <v>475</v>
      </c>
      <c r="F888" s="143">
        <f>F889+F909+F915</f>
        <v>164270.6</v>
      </c>
      <c r="G888" s="143">
        <f t="shared" ref="G888:H888" si="1301">G889+G909+G915</f>
        <v>0</v>
      </c>
      <c r="H888" s="180">
        <f t="shared" si="1301"/>
        <v>164270.6</v>
      </c>
      <c r="I888" s="143">
        <f>I889+I909+I915</f>
        <v>162328.79999999999</v>
      </c>
      <c r="J888" s="143">
        <f t="shared" ref="J888" si="1302">J889+J909+J915</f>
        <v>0</v>
      </c>
      <c r="K888" s="180">
        <f t="shared" ref="K888" si="1303">K889+K909+K915</f>
        <v>162328.79999999999</v>
      </c>
      <c r="L888" s="143">
        <f>L889+L909+L915</f>
        <v>162328.79999999999</v>
      </c>
      <c r="M888" s="143">
        <f t="shared" ref="M888" si="1304">M889+M909+M915</f>
        <v>0</v>
      </c>
      <c r="N888" s="180">
        <f t="shared" ref="N888" si="1305">N889+N909+N915</f>
        <v>162328.79999999999</v>
      </c>
    </row>
    <row r="889" spans="1:14" ht="15.75" outlineLevel="1" x14ac:dyDescent="0.25">
      <c r="A889" s="198" t="s">
        <v>494</v>
      </c>
      <c r="B889" s="198" t="s">
        <v>476</v>
      </c>
      <c r="C889" s="198"/>
      <c r="D889" s="198"/>
      <c r="E889" s="254" t="s">
        <v>477</v>
      </c>
      <c r="F889" s="143">
        <f>F890+F895</f>
        <v>10773.199999999999</v>
      </c>
      <c r="G889" s="143">
        <f t="shared" ref="G889:H889" si="1306">G890+G895</f>
        <v>0</v>
      </c>
      <c r="H889" s="180">
        <f t="shared" si="1306"/>
        <v>10773.199999999999</v>
      </c>
      <c r="I889" s="143">
        <f t="shared" ref="I889:L889" si="1307">I890+I895</f>
        <v>8831.4</v>
      </c>
      <c r="J889" s="143">
        <f t="shared" ref="J889" si="1308">J890+J895</f>
        <v>0</v>
      </c>
      <c r="K889" s="180">
        <f t="shared" ref="K889" si="1309">K890+K895</f>
        <v>8831.4</v>
      </c>
      <c r="L889" s="143">
        <f t="shared" si="1307"/>
        <v>8831.4</v>
      </c>
      <c r="M889" s="143">
        <f t="shared" ref="M889" si="1310">M890+M895</f>
        <v>0</v>
      </c>
      <c r="N889" s="180">
        <f t="shared" ref="N889" si="1311">N890+N895</f>
        <v>8831.4</v>
      </c>
    </row>
    <row r="890" spans="1:14" ht="31.5" outlineLevel="2" x14ac:dyDescent="0.25">
      <c r="A890" s="198" t="s">
        <v>494</v>
      </c>
      <c r="B890" s="198" t="s">
        <v>476</v>
      </c>
      <c r="C890" s="198" t="s">
        <v>36</v>
      </c>
      <c r="D890" s="198"/>
      <c r="E890" s="254" t="s">
        <v>37</v>
      </c>
      <c r="F890" s="143">
        <f t="shared" ref="F890:N893" si="1312">F891</f>
        <v>15.3</v>
      </c>
      <c r="G890" s="143">
        <f t="shared" si="1312"/>
        <v>0</v>
      </c>
      <c r="H890" s="180">
        <f t="shared" si="1312"/>
        <v>15.3</v>
      </c>
      <c r="I890" s="143">
        <f t="shared" ref="I890:L893" si="1313">I891</f>
        <v>15.3</v>
      </c>
      <c r="J890" s="143">
        <f t="shared" si="1312"/>
        <v>0</v>
      </c>
      <c r="K890" s="180">
        <f t="shared" si="1312"/>
        <v>15.3</v>
      </c>
      <c r="L890" s="143">
        <f t="shared" si="1313"/>
        <v>15.3</v>
      </c>
      <c r="M890" s="143">
        <f t="shared" si="1312"/>
        <v>0</v>
      </c>
      <c r="N890" s="180">
        <f t="shared" si="1312"/>
        <v>15.3</v>
      </c>
    </row>
    <row r="891" spans="1:14" ht="15.75" outlineLevel="3" x14ac:dyDescent="0.25">
      <c r="A891" s="198" t="s">
        <v>494</v>
      </c>
      <c r="B891" s="198" t="s">
        <v>476</v>
      </c>
      <c r="C891" s="198" t="s">
        <v>38</v>
      </c>
      <c r="D891" s="198"/>
      <c r="E891" s="254" t="s">
        <v>39</v>
      </c>
      <c r="F891" s="143">
        <f>F892</f>
        <v>15.3</v>
      </c>
      <c r="G891" s="143">
        <f t="shared" si="1312"/>
        <v>0</v>
      </c>
      <c r="H891" s="180">
        <f t="shared" si="1312"/>
        <v>15.3</v>
      </c>
      <c r="I891" s="143">
        <f t="shared" si="1313"/>
        <v>15.3</v>
      </c>
      <c r="J891" s="143">
        <f t="shared" si="1312"/>
        <v>0</v>
      </c>
      <c r="K891" s="180">
        <f t="shared" si="1312"/>
        <v>15.3</v>
      </c>
      <c r="L891" s="143">
        <f t="shared" si="1313"/>
        <v>15.3</v>
      </c>
      <c r="M891" s="143">
        <f t="shared" si="1312"/>
        <v>0</v>
      </c>
      <c r="N891" s="180">
        <f t="shared" si="1312"/>
        <v>15.3</v>
      </c>
    </row>
    <row r="892" spans="1:14" ht="15.75" outlineLevel="4" x14ac:dyDescent="0.25">
      <c r="A892" s="198" t="s">
        <v>494</v>
      </c>
      <c r="B892" s="198" t="s">
        <v>476</v>
      </c>
      <c r="C892" s="198" t="s">
        <v>321</v>
      </c>
      <c r="D892" s="198"/>
      <c r="E892" s="254" t="s">
        <v>322</v>
      </c>
      <c r="F892" s="143">
        <f t="shared" si="1312"/>
        <v>15.3</v>
      </c>
      <c r="G892" s="143">
        <f t="shared" si="1312"/>
        <v>0</v>
      </c>
      <c r="H892" s="180">
        <f t="shared" si="1312"/>
        <v>15.3</v>
      </c>
      <c r="I892" s="143">
        <f t="shared" si="1313"/>
        <v>15.3</v>
      </c>
      <c r="J892" s="143">
        <f t="shared" si="1312"/>
        <v>0</v>
      </c>
      <c r="K892" s="180">
        <f t="shared" si="1312"/>
        <v>15.3</v>
      </c>
      <c r="L892" s="143">
        <f t="shared" si="1313"/>
        <v>15.3</v>
      </c>
      <c r="M892" s="143">
        <f t="shared" si="1312"/>
        <v>0</v>
      </c>
      <c r="N892" s="180">
        <f t="shared" si="1312"/>
        <v>15.3</v>
      </c>
    </row>
    <row r="893" spans="1:14" ht="15.75" outlineLevel="5" x14ac:dyDescent="0.25">
      <c r="A893" s="198" t="s">
        <v>494</v>
      </c>
      <c r="B893" s="198" t="s">
        <v>476</v>
      </c>
      <c r="C893" s="198" t="s">
        <v>323</v>
      </c>
      <c r="D893" s="198"/>
      <c r="E893" s="254" t="s">
        <v>324</v>
      </c>
      <c r="F893" s="143">
        <f t="shared" si="1312"/>
        <v>15.3</v>
      </c>
      <c r="G893" s="143">
        <f t="shared" si="1312"/>
        <v>0</v>
      </c>
      <c r="H893" s="180">
        <f t="shared" si="1312"/>
        <v>15.3</v>
      </c>
      <c r="I893" s="143">
        <f t="shared" si="1313"/>
        <v>15.3</v>
      </c>
      <c r="J893" s="143">
        <f t="shared" si="1312"/>
        <v>0</v>
      </c>
      <c r="K893" s="180">
        <f t="shared" si="1312"/>
        <v>15.3</v>
      </c>
      <c r="L893" s="143">
        <f t="shared" si="1313"/>
        <v>15.3</v>
      </c>
      <c r="M893" s="143">
        <f t="shared" si="1312"/>
        <v>0</v>
      </c>
      <c r="N893" s="180">
        <f t="shared" si="1312"/>
        <v>15.3</v>
      </c>
    </row>
    <row r="894" spans="1:14" ht="15.75" outlineLevel="7" x14ac:dyDescent="0.25">
      <c r="A894" s="175" t="s">
        <v>494</v>
      </c>
      <c r="B894" s="175" t="s">
        <v>476</v>
      </c>
      <c r="C894" s="175" t="s">
        <v>323</v>
      </c>
      <c r="D894" s="175" t="s">
        <v>7</v>
      </c>
      <c r="E894" s="256" t="s">
        <v>8</v>
      </c>
      <c r="F894" s="108">
        <v>15.3</v>
      </c>
      <c r="G894" s="108"/>
      <c r="H894" s="3">
        <f>SUM(F894:G894)</f>
        <v>15.3</v>
      </c>
      <c r="I894" s="145">
        <v>15.3</v>
      </c>
      <c r="J894" s="108"/>
      <c r="K894" s="3">
        <f>SUM(I894:J894)</f>
        <v>15.3</v>
      </c>
      <c r="L894" s="145">
        <v>15.3</v>
      </c>
      <c r="M894" s="108"/>
      <c r="N894" s="3">
        <f>SUM(L894:M894)</f>
        <v>15.3</v>
      </c>
    </row>
    <row r="895" spans="1:14" ht="15.75" outlineLevel="2" x14ac:dyDescent="0.25">
      <c r="A895" s="198" t="s">
        <v>494</v>
      </c>
      <c r="B895" s="198" t="s">
        <v>476</v>
      </c>
      <c r="C895" s="198" t="s">
        <v>226</v>
      </c>
      <c r="D895" s="198"/>
      <c r="E895" s="254" t="s">
        <v>227</v>
      </c>
      <c r="F895" s="143">
        <f t="shared" ref="F895:N895" si="1314">F896</f>
        <v>10757.9</v>
      </c>
      <c r="G895" s="143">
        <f t="shared" si="1314"/>
        <v>0</v>
      </c>
      <c r="H895" s="180">
        <f t="shared" si="1314"/>
        <v>10757.9</v>
      </c>
      <c r="I895" s="143">
        <f t="shared" ref="I895:L895" si="1315">I896</f>
        <v>8816.1</v>
      </c>
      <c r="J895" s="143">
        <f t="shared" si="1314"/>
        <v>0</v>
      </c>
      <c r="K895" s="180">
        <f t="shared" si="1314"/>
        <v>8816.1</v>
      </c>
      <c r="L895" s="143">
        <f t="shared" si="1315"/>
        <v>8816.1</v>
      </c>
      <c r="M895" s="143">
        <f t="shared" si="1314"/>
        <v>0</v>
      </c>
      <c r="N895" s="180">
        <f t="shared" si="1314"/>
        <v>8816.1</v>
      </c>
    </row>
    <row r="896" spans="1:14" ht="15.75" outlineLevel="3" x14ac:dyDescent="0.25">
      <c r="A896" s="198" t="s">
        <v>494</v>
      </c>
      <c r="B896" s="198" t="s">
        <v>476</v>
      </c>
      <c r="C896" s="198" t="s">
        <v>228</v>
      </c>
      <c r="D896" s="198"/>
      <c r="E896" s="254" t="s">
        <v>229</v>
      </c>
      <c r="F896" s="143">
        <f>F897+F904</f>
        <v>10757.9</v>
      </c>
      <c r="G896" s="143">
        <f t="shared" ref="G896:H896" si="1316">G897+G904</f>
        <v>0</v>
      </c>
      <c r="H896" s="180">
        <f t="shared" si="1316"/>
        <v>10757.9</v>
      </c>
      <c r="I896" s="143">
        <f>I897+I904</f>
        <v>8816.1</v>
      </c>
      <c r="J896" s="143">
        <f t="shared" ref="J896" si="1317">J897+J904</f>
        <v>0</v>
      </c>
      <c r="K896" s="180">
        <f t="shared" ref="K896" si="1318">K897+K904</f>
        <v>8816.1</v>
      </c>
      <c r="L896" s="143">
        <f>L897+L904</f>
        <v>8816.1</v>
      </c>
      <c r="M896" s="143">
        <f t="shared" ref="M896" si="1319">M897+M904</f>
        <v>0</v>
      </c>
      <c r="N896" s="180">
        <f t="shared" ref="N896" si="1320">N897+N904</f>
        <v>8816.1</v>
      </c>
    </row>
    <row r="897" spans="1:14" ht="31.5" outlineLevel="4" x14ac:dyDescent="0.25">
      <c r="A897" s="198" t="s">
        <v>494</v>
      </c>
      <c r="B897" s="198" t="s">
        <v>476</v>
      </c>
      <c r="C897" s="198" t="s">
        <v>230</v>
      </c>
      <c r="D897" s="198"/>
      <c r="E897" s="254" t="s">
        <v>231</v>
      </c>
      <c r="F897" s="143">
        <f>F902+F900+F898</f>
        <v>6415</v>
      </c>
      <c r="G897" s="143">
        <f t="shared" ref="G897:H897" si="1321">G902+G900+G898</f>
        <v>0</v>
      </c>
      <c r="H897" s="180">
        <f t="shared" si="1321"/>
        <v>6415</v>
      </c>
      <c r="I897" s="143">
        <f>I902+I900+I898</f>
        <v>4462.6000000000004</v>
      </c>
      <c r="J897" s="143">
        <f t="shared" ref="J897" si="1322">J902+J900+J898</f>
        <v>0</v>
      </c>
      <c r="K897" s="180">
        <f t="shared" ref="K897" si="1323">K902+K900+K898</f>
        <v>4462.6000000000004</v>
      </c>
      <c r="L897" s="143">
        <f>L902+L900+L898</f>
        <v>4462.6000000000004</v>
      </c>
      <c r="M897" s="143">
        <f t="shared" ref="M897" si="1324">M902+M900+M898</f>
        <v>0</v>
      </c>
      <c r="N897" s="180">
        <f t="shared" ref="N897" si="1325">N902+N900+N898</f>
        <v>4462.6000000000004</v>
      </c>
    </row>
    <row r="898" spans="1:14" ht="15.75" outlineLevel="4" x14ac:dyDescent="0.25">
      <c r="A898" s="198" t="s">
        <v>494</v>
      </c>
      <c r="B898" s="198" t="s">
        <v>476</v>
      </c>
      <c r="C898" s="198" t="s">
        <v>510</v>
      </c>
      <c r="D898" s="198"/>
      <c r="E898" s="254" t="s">
        <v>511</v>
      </c>
      <c r="F898" s="143">
        <f t="shared" ref="F898:N898" si="1326">F899</f>
        <v>1500</v>
      </c>
      <c r="G898" s="143">
        <f t="shared" si="1326"/>
        <v>0</v>
      </c>
      <c r="H898" s="180">
        <f t="shared" si="1326"/>
        <v>1500</v>
      </c>
      <c r="I898" s="143">
        <f t="shared" ref="I898:L898" si="1327">I899</f>
        <v>1500</v>
      </c>
      <c r="J898" s="143">
        <f t="shared" si="1326"/>
        <v>0</v>
      </c>
      <c r="K898" s="180">
        <f t="shared" si="1326"/>
        <v>1500</v>
      </c>
      <c r="L898" s="143">
        <f t="shared" si="1327"/>
        <v>1500</v>
      </c>
      <c r="M898" s="143">
        <f t="shared" si="1326"/>
        <v>0</v>
      </c>
      <c r="N898" s="180">
        <f t="shared" si="1326"/>
        <v>1500</v>
      </c>
    </row>
    <row r="899" spans="1:14" ht="15.75" outlineLevel="4" x14ac:dyDescent="0.25">
      <c r="A899" s="175" t="s">
        <v>494</v>
      </c>
      <c r="B899" s="175" t="s">
        <v>476</v>
      </c>
      <c r="C899" s="175" t="s">
        <v>510</v>
      </c>
      <c r="D899" s="175" t="s">
        <v>51</v>
      </c>
      <c r="E899" s="256" t="s">
        <v>52</v>
      </c>
      <c r="F899" s="108">
        <v>1500</v>
      </c>
      <c r="G899" s="108"/>
      <c r="H899" s="3">
        <f>SUM(F899:G899)</f>
        <v>1500</v>
      </c>
      <c r="I899" s="145">
        <v>1500</v>
      </c>
      <c r="J899" s="108"/>
      <c r="K899" s="3">
        <f>SUM(I899:J899)</f>
        <v>1500</v>
      </c>
      <c r="L899" s="145">
        <v>1500</v>
      </c>
      <c r="M899" s="108"/>
      <c r="N899" s="3">
        <f>SUM(L899:M899)</f>
        <v>1500</v>
      </c>
    </row>
    <row r="900" spans="1:14" ht="15.75" outlineLevel="4" x14ac:dyDescent="0.25">
      <c r="A900" s="198" t="s">
        <v>494</v>
      </c>
      <c r="B900" s="198" t="s">
        <v>476</v>
      </c>
      <c r="C900" s="198" t="s">
        <v>340</v>
      </c>
      <c r="D900" s="198"/>
      <c r="E900" s="254" t="s">
        <v>341</v>
      </c>
      <c r="F900" s="143">
        <f>F901</f>
        <v>215</v>
      </c>
      <c r="G900" s="143">
        <f t="shared" ref="G900:H900" si="1328">G901</f>
        <v>0</v>
      </c>
      <c r="H900" s="180">
        <f t="shared" si="1328"/>
        <v>215</v>
      </c>
      <c r="I900" s="143">
        <f t="shared" ref="I900:L900" si="1329">I901</f>
        <v>962.6</v>
      </c>
      <c r="J900" s="143">
        <f t="shared" ref="J900" si="1330">J901</f>
        <v>0</v>
      </c>
      <c r="K900" s="180">
        <f t="shared" ref="K900" si="1331">K901</f>
        <v>962.6</v>
      </c>
      <c r="L900" s="143">
        <f t="shared" si="1329"/>
        <v>962.6</v>
      </c>
      <c r="M900" s="143">
        <f t="shared" ref="M900" si="1332">M901</f>
        <v>0</v>
      </c>
      <c r="N900" s="180">
        <f t="shared" ref="N900" si="1333">N901</f>
        <v>962.6</v>
      </c>
    </row>
    <row r="901" spans="1:14" ht="15.75" outlineLevel="4" x14ac:dyDescent="0.25">
      <c r="A901" s="175" t="s">
        <v>494</v>
      </c>
      <c r="B901" s="175" t="s">
        <v>476</v>
      </c>
      <c r="C901" s="175" t="s">
        <v>340</v>
      </c>
      <c r="D901" s="175" t="s">
        <v>51</v>
      </c>
      <c r="E901" s="256" t="s">
        <v>52</v>
      </c>
      <c r="F901" s="108">
        <v>215</v>
      </c>
      <c r="G901" s="108"/>
      <c r="H901" s="3">
        <f>SUM(F901:G901)</f>
        <v>215</v>
      </c>
      <c r="I901" s="145">
        <v>962.6</v>
      </c>
      <c r="J901" s="108"/>
      <c r="K901" s="3">
        <f>SUM(I901:J901)</f>
        <v>962.6</v>
      </c>
      <c r="L901" s="145">
        <v>962.6</v>
      </c>
      <c r="M901" s="108"/>
      <c r="N901" s="3">
        <f>SUM(L901:M901)</f>
        <v>962.6</v>
      </c>
    </row>
    <row r="902" spans="1:14" ht="31.5" outlineLevel="7" x14ac:dyDescent="0.25">
      <c r="A902" s="198" t="s">
        <v>494</v>
      </c>
      <c r="B902" s="198" t="s">
        <v>476</v>
      </c>
      <c r="C902" s="198" t="s">
        <v>387</v>
      </c>
      <c r="D902" s="175"/>
      <c r="E902" s="254" t="s">
        <v>388</v>
      </c>
      <c r="F902" s="143">
        <f>F903</f>
        <v>4700</v>
      </c>
      <c r="G902" s="143">
        <f t="shared" ref="G902:H902" si="1334">G903</f>
        <v>0</v>
      </c>
      <c r="H902" s="180">
        <f t="shared" si="1334"/>
        <v>4700</v>
      </c>
      <c r="I902" s="143">
        <f>I903</f>
        <v>2000</v>
      </c>
      <c r="J902" s="143">
        <f t="shared" ref="J902" si="1335">J903</f>
        <v>0</v>
      </c>
      <c r="K902" s="180">
        <f t="shared" ref="K902" si="1336">K903</f>
        <v>2000</v>
      </c>
      <c r="L902" s="143">
        <f>L903</f>
        <v>2000</v>
      </c>
      <c r="M902" s="143">
        <f t="shared" ref="M902" si="1337">M903</f>
        <v>0</v>
      </c>
      <c r="N902" s="180">
        <f t="shared" ref="N902" si="1338">N903</f>
        <v>2000</v>
      </c>
    </row>
    <row r="903" spans="1:14" ht="15.75" outlineLevel="7" x14ac:dyDescent="0.25">
      <c r="A903" s="175" t="s">
        <v>494</v>
      </c>
      <c r="B903" s="175" t="s">
        <v>476</v>
      </c>
      <c r="C903" s="175" t="s">
        <v>387</v>
      </c>
      <c r="D903" s="175" t="s">
        <v>51</v>
      </c>
      <c r="E903" s="256" t="s">
        <v>52</v>
      </c>
      <c r="F903" s="108">
        <f>1750+2950</f>
        <v>4700</v>
      </c>
      <c r="G903" s="108"/>
      <c r="H903" s="3">
        <f>SUM(F903:G903)</f>
        <v>4700</v>
      </c>
      <c r="I903" s="145">
        <v>2000</v>
      </c>
      <c r="J903" s="108"/>
      <c r="K903" s="3">
        <f>SUM(I903:J903)</f>
        <v>2000</v>
      </c>
      <c r="L903" s="145">
        <v>2000</v>
      </c>
      <c r="M903" s="108"/>
      <c r="N903" s="3">
        <f>SUM(L903:M903)</f>
        <v>2000</v>
      </c>
    </row>
    <row r="904" spans="1:14" ht="15.75" outlineLevel="4" x14ac:dyDescent="0.25">
      <c r="A904" s="198" t="s">
        <v>494</v>
      </c>
      <c r="B904" s="198" t="s">
        <v>476</v>
      </c>
      <c r="C904" s="198" t="s">
        <v>336</v>
      </c>
      <c r="D904" s="198"/>
      <c r="E904" s="254" t="s">
        <v>337</v>
      </c>
      <c r="F904" s="143">
        <f>F905</f>
        <v>4342.8999999999996</v>
      </c>
      <c r="G904" s="143">
        <f t="shared" ref="G904:H904" si="1339">G905</f>
        <v>0</v>
      </c>
      <c r="H904" s="180">
        <f t="shared" si="1339"/>
        <v>4342.8999999999996</v>
      </c>
      <c r="I904" s="143">
        <f t="shared" ref="I904:L904" si="1340">I905</f>
        <v>4353.5</v>
      </c>
      <c r="J904" s="143">
        <f t="shared" ref="J904" si="1341">J905</f>
        <v>0</v>
      </c>
      <c r="K904" s="180">
        <f t="shared" ref="K904" si="1342">K905</f>
        <v>4353.5</v>
      </c>
      <c r="L904" s="143">
        <f t="shared" si="1340"/>
        <v>4353.5</v>
      </c>
      <c r="M904" s="143">
        <f t="shared" ref="M904" si="1343">M905</f>
        <v>0</v>
      </c>
      <c r="N904" s="180">
        <f t="shared" ref="N904" si="1344">N905</f>
        <v>4353.5</v>
      </c>
    </row>
    <row r="905" spans="1:14" ht="15.75" outlineLevel="5" x14ac:dyDescent="0.25">
      <c r="A905" s="198" t="s">
        <v>494</v>
      </c>
      <c r="B905" s="198" t="s">
        <v>476</v>
      </c>
      <c r="C905" s="198" t="s">
        <v>342</v>
      </c>
      <c r="D905" s="178"/>
      <c r="E905" s="4" t="s">
        <v>343</v>
      </c>
      <c r="F905" s="153">
        <f t="shared" ref="F905:H905" si="1345">F906+F907+F908</f>
        <v>4342.8999999999996</v>
      </c>
      <c r="G905" s="153">
        <f t="shared" si="1345"/>
        <v>0</v>
      </c>
      <c r="H905" s="183">
        <f t="shared" si="1345"/>
        <v>4342.8999999999996</v>
      </c>
      <c r="I905" s="153">
        <f t="shared" ref="I905:N905" si="1346">I906+I907+I908</f>
        <v>4353.5</v>
      </c>
      <c r="J905" s="153">
        <f t="shared" si="1346"/>
        <v>0</v>
      </c>
      <c r="K905" s="183">
        <f t="shared" si="1346"/>
        <v>4353.5</v>
      </c>
      <c r="L905" s="153">
        <f t="shared" si="1346"/>
        <v>4353.5</v>
      </c>
      <c r="M905" s="153">
        <f t="shared" si="1346"/>
        <v>0</v>
      </c>
      <c r="N905" s="183">
        <f t="shared" si="1346"/>
        <v>4353.5</v>
      </c>
    </row>
    <row r="906" spans="1:14" ht="15.75" outlineLevel="7" x14ac:dyDescent="0.25">
      <c r="A906" s="175" t="s">
        <v>494</v>
      </c>
      <c r="B906" s="175" t="s">
        <v>476</v>
      </c>
      <c r="C906" s="175" t="s">
        <v>342</v>
      </c>
      <c r="D906" s="179" t="s">
        <v>7</v>
      </c>
      <c r="E906" s="260" t="s">
        <v>8</v>
      </c>
      <c r="F906" s="152">
        <v>973</v>
      </c>
      <c r="G906" s="108"/>
      <c r="H906" s="3">
        <f t="shared" ref="H906:H908" si="1347">SUM(F906:G906)</f>
        <v>973</v>
      </c>
      <c r="I906" s="145">
        <v>973</v>
      </c>
      <c r="J906" s="108"/>
      <c r="K906" s="3">
        <f t="shared" ref="K906:K908" si="1348">SUM(I906:J906)</f>
        <v>973</v>
      </c>
      <c r="L906" s="145">
        <v>973</v>
      </c>
      <c r="M906" s="108"/>
      <c r="N906" s="3">
        <f t="shared" ref="N906:N908" si="1349">SUM(L906:M906)</f>
        <v>973</v>
      </c>
    </row>
    <row r="907" spans="1:14" ht="15.75" outlineLevel="7" x14ac:dyDescent="0.25">
      <c r="A907" s="175" t="s">
        <v>494</v>
      </c>
      <c r="B907" s="175" t="s">
        <v>476</v>
      </c>
      <c r="C907" s="175" t="s">
        <v>342</v>
      </c>
      <c r="D907" s="179" t="s">
        <v>19</v>
      </c>
      <c r="E907" s="260" t="s">
        <v>20</v>
      </c>
      <c r="F907" s="152">
        <v>303.39999999999998</v>
      </c>
      <c r="G907" s="108"/>
      <c r="H907" s="3">
        <f t="shared" si="1347"/>
        <v>303.39999999999998</v>
      </c>
      <c r="I907" s="145">
        <v>380.5</v>
      </c>
      <c r="J907" s="108"/>
      <c r="K907" s="3">
        <f t="shared" si="1348"/>
        <v>380.5</v>
      </c>
      <c r="L907" s="145">
        <v>380.5</v>
      </c>
      <c r="M907" s="108"/>
      <c r="N907" s="3">
        <f t="shared" si="1349"/>
        <v>380.5</v>
      </c>
    </row>
    <row r="908" spans="1:14" ht="15.75" outlineLevel="7" x14ac:dyDescent="0.25">
      <c r="A908" s="175" t="s">
        <v>494</v>
      </c>
      <c r="B908" s="175" t="s">
        <v>476</v>
      </c>
      <c r="C908" s="175" t="s">
        <v>342</v>
      </c>
      <c r="D908" s="179" t="s">
        <v>51</v>
      </c>
      <c r="E908" s="260" t="s">
        <v>52</v>
      </c>
      <c r="F908" s="152">
        <v>3066.5</v>
      </c>
      <c r="G908" s="108"/>
      <c r="H908" s="3">
        <f t="shared" si="1347"/>
        <v>3066.5</v>
      </c>
      <c r="I908" s="145">
        <v>3000</v>
      </c>
      <c r="J908" s="108"/>
      <c r="K908" s="3">
        <f t="shared" si="1348"/>
        <v>3000</v>
      </c>
      <c r="L908" s="145">
        <v>3000</v>
      </c>
      <c r="M908" s="108"/>
      <c r="N908" s="3">
        <f t="shared" si="1349"/>
        <v>3000</v>
      </c>
    </row>
    <row r="909" spans="1:14" ht="15.75" outlineLevel="1" x14ac:dyDescent="0.25">
      <c r="A909" s="198" t="s">
        <v>494</v>
      </c>
      <c r="B909" s="198" t="s">
        <v>496</v>
      </c>
      <c r="C909" s="198"/>
      <c r="D909" s="198"/>
      <c r="E909" s="254" t="s">
        <v>497</v>
      </c>
      <c r="F909" s="143">
        <f t="shared" ref="F909:N910" si="1350">F910</f>
        <v>146774.5</v>
      </c>
      <c r="G909" s="143">
        <f t="shared" si="1350"/>
        <v>0</v>
      </c>
      <c r="H909" s="180">
        <f t="shared" si="1350"/>
        <v>146774.5</v>
      </c>
      <c r="I909" s="143">
        <f t="shared" ref="I909:L913" si="1351">I910</f>
        <v>146774.5</v>
      </c>
      <c r="J909" s="143">
        <f t="shared" si="1350"/>
        <v>0</v>
      </c>
      <c r="K909" s="180">
        <f t="shared" si="1350"/>
        <v>146774.5</v>
      </c>
      <c r="L909" s="143">
        <f t="shared" si="1351"/>
        <v>146774.5</v>
      </c>
      <c r="M909" s="143">
        <f t="shared" si="1350"/>
        <v>0</v>
      </c>
      <c r="N909" s="180">
        <f t="shared" si="1350"/>
        <v>146774.5</v>
      </c>
    </row>
    <row r="910" spans="1:14" ht="15.75" outlineLevel="2" x14ac:dyDescent="0.25">
      <c r="A910" s="198" t="s">
        <v>494</v>
      </c>
      <c r="B910" s="198" t="s">
        <v>496</v>
      </c>
      <c r="C910" s="198" t="s">
        <v>226</v>
      </c>
      <c r="D910" s="198"/>
      <c r="E910" s="254" t="s">
        <v>227</v>
      </c>
      <c r="F910" s="143">
        <f t="shared" si="1350"/>
        <v>146774.5</v>
      </c>
      <c r="G910" s="143">
        <f t="shared" si="1350"/>
        <v>0</v>
      </c>
      <c r="H910" s="180">
        <f t="shared" si="1350"/>
        <v>146774.5</v>
      </c>
      <c r="I910" s="143">
        <f t="shared" si="1351"/>
        <v>146774.5</v>
      </c>
      <c r="J910" s="143">
        <f t="shared" si="1350"/>
        <v>0</v>
      </c>
      <c r="K910" s="180">
        <f t="shared" si="1350"/>
        <v>146774.5</v>
      </c>
      <c r="L910" s="143">
        <f t="shared" si="1351"/>
        <v>146774.5</v>
      </c>
      <c r="M910" s="143">
        <f t="shared" si="1350"/>
        <v>0</v>
      </c>
      <c r="N910" s="180">
        <f t="shared" si="1350"/>
        <v>146774.5</v>
      </c>
    </row>
    <row r="911" spans="1:14" ht="31.5" outlineLevel="7" x14ac:dyDescent="0.25">
      <c r="A911" s="198" t="s">
        <v>494</v>
      </c>
      <c r="B911" s="198" t="s">
        <v>496</v>
      </c>
      <c r="C911" s="198" t="s">
        <v>330</v>
      </c>
      <c r="D911" s="198"/>
      <c r="E911" s="254" t="s">
        <v>331</v>
      </c>
      <c r="F911" s="143">
        <f t="shared" ref="F911:N913" si="1352">F912</f>
        <v>146774.5</v>
      </c>
      <c r="G911" s="143">
        <f t="shared" si="1352"/>
        <v>0</v>
      </c>
      <c r="H911" s="180">
        <f t="shared" si="1352"/>
        <v>146774.5</v>
      </c>
      <c r="I911" s="143">
        <f t="shared" si="1351"/>
        <v>146774.5</v>
      </c>
      <c r="J911" s="143">
        <f t="shared" si="1352"/>
        <v>0</v>
      </c>
      <c r="K911" s="180">
        <f t="shared" si="1352"/>
        <v>146774.5</v>
      </c>
      <c r="L911" s="143">
        <f t="shared" si="1351"/>
        <v>146774.5</v>
      </c>
      <c r="M911" s="143">
        <f t="shared" si="1352"/>
        <v>0</v>
      </c>
      <c r="N911" s="180">
        <f t="shared" si="1352"/>
        <v>146774.5</v>
      </c>
    </row>
    <row r="912" spans="1:14" ht="31.5" outlineLevel="7" x14ac:dyDescent="0.25">
      <c r="A912" s="198" t="s">
        <v>494</v>
      </c>
      <c r="B912" s="198" t="s">
        <v>496</v>
      </c>
      <c r="C912" s="198" t="s">
        <v>332</v>
      </c>
      <c r="D912" s="198"/>
      <c r="E912" s="254" t="s">
        <v>31</v>
      </c>
      <c r="F912" s="143">
        <f t="shared" si="1352"/>
        <v>146774.5</v>
      </c>
      <c r="G912" s="143">
        <f t="shared" si="1352"/>
        <v>0</v>
      </c>
      <c r="H912" s="180">
        <f t="shared" si="1352"/>
        <v>146774.5</v>
      </c>
      <c r="I912" s="143">
        <f t="shared" si="1351"/>
        <v>146774.5</v>
      </c>
      <c r="J912" s="143">
        <f t="shared" si="1352"/>
        <v>0</v>
      </c>
      <c r="K912" s="180">
        <f t="shared" si="1352"/>
        <v>146774.5</v>
      </c>
      <c r="L912" s="143">
        <f t="shared" si="1351"/>
        <v>146774.5</v>
      </c>
      <c r="M912" s="143">
        <f t="shared" si="1352"/>
        <v>0</v>
      </c>
      <c r="N912" s="180">
        <f t="shared" si="1352"/>
        <v>146774.5</v>
      </c>
    </row>
    <row r="913" spans="1:14" ht="31.5" outlineLevel="7" x14ac:dyDescent="0.25">
      <c r="A913" s="198" t="s">
        <v>494</v>
      </c>
      <c r="B913" s="198" t="s">
        <v>496</v>
      </c>
      <c r="C913" s="198" t="s">
        <v>333</v>
      </c>
      <c r="D913" s="198"/>
      <c r="E913" s="254" t="s">
        <v>653</v>
      </c>
      <c r="F913" s="143">
        <f t="shared" si="1352"/>
        <v>146774.5</v>
      </c>
      <c r="G913" s="143">
        <f t="shared" si="1352"/>
        <v>0</v>
      </c>
      <c r="H913" s="180">
        <f t="shared" si="1352"/>
        <v>146774.5</v>
      </c>
      <c r="I913" s="143">
        <f t="shared" si="1351"/>
        <v>146774.5</v>
      </c>
      <c r="J913" s="143">
        <f t="shared" si="1352"/>
        <v>0</v>
      </c>
      <c r="K913" s="180">
        <f t="shared" si="1352"/>
        <v>146774.5</v>
      </c>
      <c r="L913" s="143">
        <f t="shared" si="1351"/>
        <v>146774.5</v>
      </c>
      <c r="M913" s="143">
        <f t="shared" si="1352"/>
        <v>0</v>
      </c>
      <c r="N913" s="180">
        <f t="shared" si="1352"/>
        <v>146774.5</v>
      </c>
    </row>
    <row r="914" spans="1:14" ht="15.75" outlineLevel="7" x14ac:dyDescent="0.25">
      <c r="A914" s="175" t="s">
        <v>494</v>
      </c>
      <c r="B914" s="175" t="s">
        <v>496</v>
      </c>
      <c r="C914" s="175" t="s">
        <v>333</v>
      </c>
      <c r="D914" s="175" t="s">
        <v>51</v>
      </c>
      <c r="E914" s="256" t="s">
        <v>52</v>
      </c>
      <c r="F914" s="108">
        <f>146774.5</f>
        <v>146774.5</v>
      </c>
      <c r="G914" s="108"/>
      <c r="H914" s="3">
        <f>SUM(F914:G914)</f>
        <v>146774.5</v>
      </c>
      <c r="I914" s="145">
        <v>146774.5</v>
      </c>
      <c r="J914" s="108"/>
      <c r="K914" s="3">
        <f>SUM(I914:J914)</f>
        <v>146774.5</v>
      </c>
      <c r="L914" s="145">
        <v>146774.5</v>
      </c>
      <c r="M914" s="108"/>
      <c r="N914" s="3">
        <f>SUM(L914:M914)</f>
        <v>146774.5</v>
      </c>
    </row>
    <row r="915" spans="1:14" ht="15.75" outlineLevel="1" x14ac:dyDescent="0.25">
      <c r="A915" s="198" t="s">
        <v>494</v>
      </c>
      <c r="B915" s="198" t="s">
        <v>498</v>
      </c>
      <c r="C915" s="198"/>
      <c r="D915" s="198"/>
      <c r="E915" s="254" t="s">
        <v>499</v>
      </c>
      <c r="F915" s="143">
        <f t="shared" ref="F915:N918" si="1353">F916</f>
        <v>6722.9</v>
      </c>
      <c r="G915" s="143">
        <f t="shared" si="1353"/>
        <v>0</v>
      </c>
      <c r="H915" s="180">
        <f t="shared" si="1353"/>
        <v>6722.9</v>
      </c>
      <c r="I915" s="143">
        <f t="shared" ref="I915:L918" si="1354">I916</f>
        <v>6722.9</v>
      </c>
      <c r="J915" s="143">
        <f t="shared" si="1353"/>
        <v>0</v>
      </c>
      <c r="K915" s="180">
        <f t="shared" si="1353"/>
        <v>6722.9</v>
      </c>
      <c r="L915" s="143">
        <f t="shared" si="1354"/>
        <v>6722.9</v>
      </c>
      <c r="M915" s="143">
        <f t="shared" si="1353"/>
        <v>0</v>
      </c>
      <c r="N915" s="180">
        <f t="shared" si="1353"/>
        <v>6722.9</v>
      </c>
    </row>
    <row r="916" spans="1:14" ht="15.75" outlineLevel="2" x14ac:dyDescent="0.25">
      <c r="A916" s="198" t="s">
        <v>494</v>
      </c>
      <c r="B916" s="198" t="s">
        <v>498</v>
      </c>
      <c r="C916" s="198" t="s">
        <v>226</v>
      </c>
      <c r="D916" s="198"/>
      <c r="E916" s="254" t="s">
        <v>227</v>
      </c>
      <c r="F916" s="143">
        <f t="shared" si="1353"/>
        <v>6722.9</v>
      </c>
      <c r="G916" s="143">
        <f t="shared" si="1353"/>
        <v>0</v>
      </c>
      <c r="H916" s="180">
        <f t="shared" si="1353"/>
        <v>6722.9</v>
      </c>
      <c r="I916" s="143">
        <f t="shared" si="1354"/>
        <v>6722.9</v>
      </c>
      <c r="J916" s="143">
        <f t="shared" si="1353"/>
        <v>0</v>
      </c>
      <c r="K916" s="180">
        <f t="shared" si="1353"/>
        <v>6722.9</v>
      </c>
      <c r="L916" s="143">
        <f t="shared" si="1354"/>
        <v>6722.9</v>
      </c>
      <c r="M916" s="143">
        <f t="shared" si="1353"/>
        <v>0</v>
      </c>
      <c r="N916" s="180">
        <f t="shared" si="1353"/>
        <v>6722.9</v>
      </c>
    </row>
    <row r="917" spans="1:14" ht="31.5" outlineLevel="3" x14ac:dyDescent="0.25">
      <c r="A917" s="198" t="s">
        <v>494</v>
      </c>
      <c r="B917" s="198" t="s">
        <v>498</v>
      </c>
      <c r="C917" s="198" t="s">
        <v>330</v>
      </c>
      <c r="D917" s="198"/>
      <c r="E917" s="254" t="s">
        <v>331</v>
      </c>
      <c r="F917" s="143">
        <f t="shared" si="1353"/>
        <v>6722.9</v>
      </c>
      <c r="G917" s="143">
        <f t="shared" si="1353"/>
        <v>0</v>
      </c>
      <c r="H917" s="180">
        <f t="shared" si="1353"/>
        <v>6722.9</v>
      </c>
      <c r="I917" s="143">
        <f t="shared" si="1354"/>
        <v>6722.9</v>
      </c>
      <c r="J917" s="143">
        <f t="shared" si="1353"/>
        <v>0</v>
      </c>
      <c r="K917" s="180">
        <f t="shared" si="1353"/>
        <v>6722.9</v>
      </c>
      <c r="L917" s="143">
        <f t="shared" si="1354"/>
        <v>6722.9</v>
      </c>
      <c r="M917" s="143">
        <f t="shared" si="1353"/>
        <v>0</v>
      </c>
      <c r="N917" s="180">
        <f t="shared" si="1353"/>
        <v>6722.9</v>
      </c>
    </row>
    <row r="918" spans="1:14" ht="31.5" outlineLevel="4" x14ac:dyDescent="0.25">
      <c r="A918" s="198" t="s">
        <v>494</v>
      </c>
      <c r="B918" s="198" t="s">
        <v>498</v>
      </c>
      <c r="C918" s="198" t="s">
        <v>332</v>
      </c>
      <c r="D918" s="198"/>
      <c r="E918" s="254" t="s">
        <v>31</v>
      </c>
      <c r="F918" s="143">
        <f t="shared" si="1353"/>
        <v>6722.9</v>
      </c>
      <c r="G918" s="143">
        <f t="shared" si="1353"/>
        <v>0</v>
      </c>
      <c r="H918" s="180">
        <f t="shared" si="1353"/>
        <v>6722.9</v>
      </c>
      <c r="I918" s="143">
        <f t="shared" si="1354"/>
        <v>6722.9</v>
      </c>
      <c r="J918" s="143">
        <f t="shared" si="1353"/>
        <v>0</v>
      </c>
      <c r="K918" s="180">
        <f t="shared" si="1353"/>
        <v>6722.9</v>
      </c>
      <c r="L918" s="143">
        <f t="shared" si="1354"/>
        <v>6722.9</v>
      </c>
      <c r="M918" s="143">
        <f t="shared" si="1353"/>
        <v>0</v>
      </c>
      <c r="N918" s="180">
        <f t="shared" si="1353"/>
        <v>6722.9</v>
      </c>
    </row>
    <row r="919" spans="1:14" ht="15.75" outlineLevel="5" x14ac:dyDescent="0.25">
      <c r="A919" s="198" t="s">
        <v>494</v>
      </c>
      <c r="B919" s="198" t="s">
        <v>498</v>
      </c>
      <c r="C919" s="198" t="s">
        <v>344</v>
      </c>
      <c r="D919" s="198"/>
      <c r="E919" s="254" t="s">
        <v>33</v>
      </c>
      <c r="F919" s="143">
        <f t="shared" ref="F919:H919" si="1355">F920+F921</f>
        <v>6722.9</v>
      </c>
      <c r="G919" s="143">
        <f t="shared" si="1355"/>
        <v>0</v>
      </c>
      <c r="H919" s="180">
        <f t="shared" si="1355"/>
        <v>6722.9</v>
      </c>
      <c r="I919" s="143">
        <f t="shared" ref="I919:N919" si="1356">I920+I921</f>
        <v>6722.9</v>
      </c>
      <c r="J919" s="143">
        <f t="shared" si="1356"/>
        <v>0</v>
      </c>
      <c r="K919" s="180">
        <f t="shared" si="1356"/>
        <v>6722.9</v>
      </c>
      <c r="L919" s="143">
        <f t="shared" si="1356"/>
        <v>6722.9</v>
      </c>
      <c r="M919" s="143">
        <f t="shared" si="1356"/>
        <v>0</v>
      </c>
      <c r="N919" s="180">
        <f t="shared" si="1356"/>
        <v>6722.9</v>
      </c>
    </row>
    <row r="920" spans="1:14" ht="31.5" outlineLevel="7" x14ac:dyDescent="0.25">
      <c r="A920" s="175" t="s">
        <v>494</v>
      </c>
      <c r="B920" s="175" t="s">
        <v>498</v>
      </c>
      <c r="C920" s="175" t="s">
        <v>344</v>
      </c>
      <c r="D920" s="175" t="s">
        <v>4</v>
      </c>
      <c r="E920" s="256" t="s">
        <v>5</v>
      </c>
      <c r="F920" s="152">
        <v>6594.5</v>
      </c>
      <c r="G920" s="108"/>
      <c r="H920" s="3">
        <f t="shared" ref="H920:H921" si="1357">SUM(F920:G920)</f>
        <v>6594.5</v>
      </c>
      <c r="I920" s="145">
        <v>6594.5</v>
      </c>
      <c r="J920" s="108"/>
      <c r="K920" s="3">
        <f t="shared" ref="K920:K921" si="1358">SUM(I920:J920)</f>
        <v>6594.5</v>
      </c>
      <c r="L920" s="145">
        <v>6594.5</v>
      </c>
      <c r="M920" s="108"/>
      <c r="N920" s="3">
        <f t="shared" ref="N920:N921" si="1359">SUM(L920:M920)</f>
        <v>6594.5</v>
      </c>
    </row>
    <row r="921" spans="1:14" ht="15.75" outlineLevel="7" x14ac:dyDescent="0.25">
      <c r="A921" s="175" t="s">
        <v>494</v>
      </c>
      <c r="B921" s="175" t="s">
        <v>498</v>
      </c>
      <c r="C921" s="175" t="s">
        <v>344</v>
      </c>
      <c r="D921" s="175" t="s">
        <v>7</v>
      </c>
      <c r="E921" s="256" t="s">
        <v>8</v>
      </c>
      <c r="F921" s="152">
        <v>128.4</v>
      </c>
      <c r="G921" s="108"/>
      <c r="H921" s="3">
        <f t="shared" si="1357"/>
        <v>128.4</v>
      </c>
      <c r="I921" s="145">
        <v>128.4</v>
      </c>
      <c r="J921" s="108"/>
      <c r="K921" s="3">
        <f t="shared" si="1358"/>
        <v>128.4</v>
      </c>
      <c r="L921" s="145">
        <v>128.4</v>
      </c>
      <c r="M921" s="108"/>
      <c r="N921" s="3">
        <f t="shared" si="1359"/>
        <v>128.4</v>
      </c>
    </row>
    <row r="922" spans="1:14" ht="15.75" outlineLevel="7" x14ac:dyDescent="0.25">
      <c r="A922" s="175"/>
      <c r="B922" s="175"/>
      <c r="C922" s="175"/>
      <c r="D922" s="175"/>
      <c r="E922" s="256"/>
      <c r="F922" s="108"/>
      <c r="G922" s="108"/>
      <c r="H922" s="3"/>
      <c r="I922" s="108"/>
      <c r="J922" s="108"/>
      <c r="K922" s="3"/>
      <c r="L922" s="108"/>
      <c r="M922" s="108"/>
      <c r="N922" s="3"/>
    </row>
    <row r="923" spans="1:14" ht="15.75" x14ac:dyDescent="0.25">
      <c r="A923" s="198" t="s">
        <v>500</v>
      </c>
      <c r="B923" s="198"/>
      <c r="C923" s="198"/>
      <c r="D923" s="198"/>
      <c r="E923" s="254" t="s">
        <v>501</v>
      </c>
      <c r="F923" s="143">
        <f>F925+F935+F962</f>
        <v>132364.79999999999</v>
      </c>
      <c r="G923" s="143">
        <f t="shared" ref="G923:H923" si="1360">G925+G935+G962</f>
        <v>-771.1</v>
      </c>
      <c r="H923" s="180">
        <f t="shared" si="1360"/>
        <v>131593.69999999998</v>
      </c>
      <c r="I923" s="143">
        <f>I925+I935+I962</f>
        <v>184010.69999999998</v>
      </c>
      <c r="J923" s="143">
        <f t="shared" ref="J923:K923" si="1361">J925+J935+J962</f>
        <v>-161.10000000000002</v>
      </c>
      <c r="K923" s="180">
        <f t="shared" si="1361"/>
        <v>183849.59999999998</v>
      </c>
      <c r="L923" s="143">
        <f>L925+L935+L962</f>
        <v>262501.99999999994</v>
      </c>
      <c r="M923" s="143">
        <f t="shared" ref="M923:N923" si="1362">M925+M935+M962</f>
        <v>-2128.2159499999993</v>
      </c>
      <c r="N923" s="180">
        <f t="shared" si="1362"/>
        <v>260373.78404999999</v>
      </c>
    </row>
    <row r="924" spans="1:14" ht="15.75" x14ac:dyDescent="0.25">
      <c r="A924" s="198" t="s">
        <v>500</v>
      </c>
      <c r="B924" s="198" t="s">
        <v>400</v>
      </c>
      <c r="C924" s="198"/>
      <c r="D924" s="198"/>
      <c r="E924" s="255" t="s">
        <v>401</v>
      </c>
      <c r="F924" s="143">
        <f>F925+F935</f>
        <v>132219.69999999998</v>
      </c>
      <c r="G924" s="143">
        <f t="shared" ref="G924:H924" si="1363">G925+G935</f>
        <v>-771.1</v>
      </c>
      <c r="H924" s="180">
        <f t="shared" si="1363"/>
        <v>131448.59999999998</v>
      </c>
      <c r="I924" s="143">
        <f>I925+I935</f>
        <v>183865.59999999998</v>
      </c>
      <c r="J924" s="143">
        <f t="shared" ref="J924" si="1364">J925+J935</f>
        <v>-161.10000000000002</v>
      </c>
      <c r="K924" s="180">
        <f t="shared" ref="K924" si="1365">K925+K935</f>
        <v>183704.49999999997</v>
      </c>
      <c r="L924" s="143">
        <f>L925+L935</f>
        <v>262356.89999999997</v>
      </c>
      <c r="M924" s="143">
        <f t="shared" ref="M924" si="1366">M925+M935</f>
        <v>-2128.2159499999993</v>
      </c>
      <c r="N924" s="180">
        <f t="shared" ref="N924" si="1367">N925+N935</f>
        <v>260228.68404999998</v>
      </c>
    </row>
    <row r="925" spans="1:14" ht="31.5" outlineLevel="1" x14ac:dyDescent="0.25">
      <c r="A925" s="198" t="s">
        <v>500</v>
      </c>
      <c r="B925" s="198" t="s">
        <v>402</v>
      </c>
      <c r="C925" s="198"/>
      <c r="D925" s="198"/>
      <c r="E925" s="254" t="s">
        <v>403</v>
      </c>
      <c r="F925" s="143">
        <f t="shared" ref="F925:N927" si="1368">F926</f>
        <v>27829.599999999999</v>
      </c>
      <c r="G925" s="143">
        <f t="shared" si="1368"/>
        <v>-771.1</v>
      </c>
      <c r="H925" s="180">
        <f t="shared" si="1368"/>
        <v>27058.5</v>
      </c>
      <c r="I925" s="143">
        <f t="shared" ref="I925:L927" si="1369">I926</f>
        <v>27834</v>
      </c>
      <c r="J925" s="143">
        <f t="shared" si="1368"/>
        <v>-771.1</v>
      </c>
      <c r="K925" s="180">
        <f t="shared" si="1368"/>
        <v>27062.9</v>
      </c>
      <c r="L925" s="143">
        <f t="shared" si="1369"/>
        <v>27834.1</v>
      </c>
      <c r="M925" s="143">
        <f t="shared" si="1368"/>
        <v>-771.1</v>
      </c>
      <c r="N925" s="180">
        <f t="shared" si="1368"/>
        <v>27063</v>
      </c>
    </row>
    <row r="926" spans="1:14" ht="31.5" outlineLevel="2" x14ac:dyDescent="0.25">
      <c r="A926" s="198" t="s">
        <v>500</v>
      </c>
      <c r="B926" s="198" t="s">
        <v>402</v>
      </c>
      <c r="C926" s="198" t="s">
        <v>26</v>
      </c>
      <c r="D926" s="198"/>
      <c r="E926" s="254" t="s">
        <v>27</v>
      </c>
      <c r="F926" s="143">
        <f t="shared" si="1368"/>
        <v>27829.599999999999</v>
      </c>
      <c r="G926" s="143">
        <f t="shared" si="1368"/>
        <v>-771.1</v>
      </c>
      <c r="H926" s="180">
        <f t="shared" si="1368"/>
        <v>27058.5</v>
      </c>
      <c r="I926" s="143">
        <f t="shared" si="1369"/>
        <v>27834</v>
      </c>
      <c r="J926" s="143">
        <f t="shared" si="1368"/>
        <v>-771.1</v>
      </c>
      <c r="K926" s="180">
        <f t="shared" si="1368"/>
        <v>27062.9</v>
      </c>
      <c r="L926" s="143">
        <f t="shared" si="1369"/>
        <v>27834.1</v>
      </c>
      <c r="M926" s="143">
        <f t="shared" si="1368"/>
        <v>-771.1</v>
      </c>
      <c r="N926" s="180">
        <f t="shared" si="1368"/>
        <v>27063</v>
      </c>
    </row>
    <row r="927" spans="1:14" ht="31.5" outlineLevel="3" x14ac:dyDescent="0.25">
      <c r="A927" s="198" t="s">
        <v>500</v>
      </c>
      <c r="B927" s="198" t="s">
        <v>402</v>
      </c>
      <c r="C927" s="198" t="s">
        <v>28</v>
      </c>
      <c r="D927" s="198"/>
      <c r="E927" s="254" t="s">
        <v>29</v>
      </c>
      <c r="F927" s="143">
        <f t="shared" si="1368"/>
        <v>27829.599999999999</v>
      </c>
      <c r="G927" s="143">
        <f t="shared" si="1368"/>
        <v>-771.1</v>
      </c>
      <c r="H927" s="180">
        <f t="shared" si="1368"/>
        <v>27058.5</v>
      </c>
      <c r="I927" s="143">
        <f t="shared" si="1369"/>
        <v>27834</v>
      </c>
      <c r="J927" s="143">
        <f t="shared" si="1368"/>
        <v>-771.1</v>
      </c>
      <c r="K927" s="180">
        <f t="shared" si="1368"/>
        <v>27062.9</v>
      </c>
      <c r="L927" s="143">
        <f t="shared" si="1369"/>
        <v>27834.1</v>
      </c>
      <c r="M927" s="143">
        <f t="shared" si="1368"/>
        <v>-771.1</v>
      </c>
      <c r="N927" s="180">
        <f t="shared" si="1368"/>
        <v>27063</v>
      </c>
    </row>
    <row r="928" spans="1:14" ht="31.5" outlineLevel="4" x14ac:dyDescent="0.25">
      <c r="A928" s="198" t="s">
        <v>500</v>
      </c>
      <c r="B928" s="198" t="s">
        <v>402</v>
      </c>
      <c r="C928" s="198" t="s">
        <v>345</v>
      </c>
      <c r="D928" s="198"/>
      <c r="E928" s="254" t="s">
        <v>346</v>
      </c>
      <c r="F928" s="143">
        <f>F929+F933</f>
        <v>27829.599999999999</v>
      </c>
      <c r="G928" s="143">
        <f t="shared" ref="G928:H928" si="1370">G929+G933</f>
        <v>-771.1</v>
      </c>
      <c r="H928" s="180">
        <f t="shared" si="1370"/>
        <v>27058.5</v>
      </c>
      <c r="I928" s="143">
        <f t="shared" ref="I928:L928" si="1371">I929+I933</f>
        <v>27834</v>
      </c>
      <c r="J928" s="143">
        <f t="shared" ref="J928" si="1372">J929+J933</f>
        <v>-771.1</v>
      </c>
      <c r="K928" s="180">
        <f t="shared" ref="K928" si="1373">K929+K933</f>
        <v>27062.9</v>
      </c>
      <c r="L928" s="143">
        <f t="shared" si="1371"/>
        <v>27834.1</v>
      </c>
      <c r="M928" s="143">
        <f t="shared" ref="M928" si="1374">M929+M933</f>
        <v>-771.1</v>
      </c>
      <c r="N928" s="180">
        <f t="shared" ref="N928" si="1375">N929+N933</f>
        <v>27063</v>
      </c>
    </row>
    <row r="929" spans="1:14" ht="15.75" outlineLevel="5" x14ac:dyDescent="0.25">
      <c r="A929" s="198" t="s">
        <v>500</v>
      </c>
      <c r="B929" s="198" t="s">
        <v>402</v>
      </c>
      <c r="C929" s="198" t="s">
        <v>347</v>
      </c>
      <c r="D929" s="198"/>
      <c r="E929" s="254" t="s">
        <v>33</v>
      </c>
      <c r="F929" s="143">
        <f>F930+F931+F932</f>
        <v>27678.6</v>
      </c>
      <c r="G929" s="143">
        <f t="shared" ref="G929:H929" si="1376">G930+G931+G932</f>
        <v>-771.1</v>
      </c>
      <c r="H929" s="180">
        <f t="shared" si="1376"/>
        <v>26907.5</v>
      </c>
      <c r="I929" s="143">
        <f>I930+I931+I932</f>
        <v>27678.5</v>
      </c>
      <c r="J929" s="143">
        <f t="shared" ref="J929" si="1377">J930+J931+J932</f>
        <v>-771.1</v>
      </c>
      <c r="K929" s="180">
        <f t="shared" ref="K929" si="1378">K930+K931+K932</f>
        <v>26907.4</v>
      </c>
      <c r="L929" s="143">
        <f>L930+L931+L932</f>
        <v>27678.6</v>
      </c>
      <c r="M929" s="143">
        <f t="shared" ref="M929" si="1379">M930+M931+M932</f>
        <v>-771.1</v>
      </c>
      <c r="N929" s="180">
        <f t="shared" ref="N929" si="1380">N930+N931+N932</f>
        <v>26907.5</v>
      </c>
    </row>
    <row r="930" spans="1:14" ht="31.5" outlineLevel="7" x14ac:dyDescent="0.25">
      <c r="A930" s="175" t="s">
        <v>500</v>
      </c>
      <c r="B930" s="175" t="s">
        <v>402</v>
      </c>
      <c r="C930" s="175" t="s">
        <v>347</v>
      </c>
      <c r="D930" s="175" t="s">
        <v>4</v>
      </c>
      <c r="E930" s="256" t="s">
        <v>5</v>
      </c>
      <c r="F930" s="108">
        <v>24488.799999999999</v>
      </c>
      <c r="G930" s="172">
        <v>-771.1</v>
      </c>
      <c r="H930" s="3">
        <f t="shared" ref="H930:H932" si="1381">SUM(F930:G930)</f>
        <v>23717.7</v>
      </c>
      <c r="I930" s="145">
        <v>24488.799999999999</v>
      </c>
      <c r="J930" s="172">
        <v>-771.1</v>
      </c>
      <c r="K930" s="3">
        <f t="shared" ref="K930:K932" si="1382">SUM(I930:J930)</f>
        <v>23717.7</v>
      </c>
      <c r="L930" s="145">
        <v>24488.799999999999</v>
      </c>
      <c r="M930" s="172">
        <v>-771.1</v>
      </c>
      <c r="N930" s="3">
        <f t="shared" ref="N930:N932" si="1383">SUM(L930:M930)</f>
        <v>23717.7</v>
      </c>
    </row>
    <row r="931" spans="1:14" ht="15.75" outlineLevel="7" x14ac:dyDescent="0.25">
      <c r="A931" s="175" t="s">
        <v>500</v>
      </c>
      <c r="B931" s="175" t="s">
        <v>402</v>
      </c>
      <c r="C931" s="175" t="s">
        <v>347</v>
      </c>
      <c r="D931" s="175" t="s">
        <v>7</v>
      </c>
      <c r="E931" s="256" t="s">
        <v>8</v>
      </c>
      <c r="F931" s="108">
        <v>3111.3</v>
      </c>
      <c r="G931" s="108"/>
      <c r="H931" s="3">
        <f t="shared" si="1381"/>
        <v>3111.3</v>
      </c>
      <c r="I931" s="145">
        <v>3111.2</v>
      </c>
      <c r="J931" s="108"/>
      <c r="K931" s="3">
        <f t="shared" si="1382"/>
        <v>3111.2</v>
      </c>
      <c r="L931" s="145">
        <v>3111.3</v>
      </c>
      <c r="M931" s="108"/>
      <c r="N931" s="3">
        <f t="shared" si="1383"/>
        <v>3111.3</v>
      </c>
    </row>
    <row r="932" spans="1:14" ht="15.75" outlineLevel="7" x14ac:dyDescent="0.25">
      <c r="A932" s="175" t="s">
        <v>500</v>
      </c>
      <c r="B932" s="175" t="s">
        <v>402</v>
      </c>
      <c r="C932" s="175" t="s">
        <v>347</v>
      </c>
      <c r="D932" s="175" t="s">
        <v>15</v>
      </c>
      <c r="E932" s="256" t="s">
        <v>16</v>
      </c>
      <c r="F932" s="108">
        <v>78.5</v>
      </c>
      <c r="G932" s="108"/>
      <c r="H932" s="3">
        <f t="shared" si="1381"/>
        <v>78.5</v>
      </c>
      <c r="I932" s="145">
        <v>78.5</v>
      </c>
      <c r="J932" s="108"/>
      <c r="K932" s="3">
        <f t="shared" si="1382"/>
        <v>78.5</v>
      </c>
      <c r="L932" s="145">
        <v>78.5</v>
      </c>
      <c r="M932" s="108"/>
      <c r="N932" s="3">
        <f t="shared" si="1383"/>
        <v>78.5</v>
      </c>
    </row>
    <row r="933" spans="1:14" ht="31.5" outlineLevel="7" x14ac:dyDescent="0.25">
      <c r="A933" s="198" t="s">
        <v>500</v>
      </c>
      <c r="B933" s="198" t="s">
        <v>402</v>
      </c>
      <c r="C933" s="198" t="s">
        <v>619</v>
      </c>
      <c r="D933" s="198"/>
      <c r="E933" s="254" t="s">
        <v>620</v>
      </c>
      <c r="F933" s="143">
        <f t="shared" ref="F933:N933" si="1384">F934</f>
        <v>151</v>
      </c>
      <c r="G933" s="143">
        <f t="shared" si="1384"/>
        <v>0</v>
      </c>
      <c r="H933" s="180">
        <f t="shared" si="1384"/>
        <v>151</v>
      </c>
      <c r="I933" s="143">
        <f t="shared" si="1384"/>
        <v>155.5</v>
      </c>
      <c r="J933" s="143">
        <f t="shared" si="1384"/>
        <v>0</v>
      </c>
      <c r="K933" s="180">
        <f t="shared" si="1384"/>
        <v>155.5</v>
      </c>
      <c r="L933" s="143">
        <f t="shared" si="1384"/>
        <v>155.5</v>
      </c>
      <c r="M933" s="143">
        <f t="shared" si="1384"/>
        <v>0</v>
      </c>
      <c r="N933" s="180">
        <f t="shared" si="1384"/>
        <v>155.5</v>
      </c>
    </row>
    <row r="934" spans="1:14" ht="31.5" outlineLevel="7" x14ac:dyDescent="0.25">
      <c r="A934" s="175" t="s">
        <v>500</v>
      </c>
      <c r="B934" s="175" t="s">
        <v>402</v>
      </c>
      <c r="C934" s="175" t="s">
        <v>619</v>
      </c>
      <c r="D934" s="175" t="s">
        <v>4</v>
      </c>
      <c r="E934" s="256" t="s">
        <v>5</v>
      </c>
      <c r="F934" s="108">
        <v>151</v>
      </c>
      <c r="G934" s="108"/>
      <c r="H934" s="3">
        <f>SUM(F934:G934)</f>
        <v>151</v>
      </c>
      <c r="I934" s="108">
        <v>155.5</v>
      </c>
      <c r="J934" s="108"/>
      <c r="K934" s="3">
        <f>SUM(I934:J934)</f>
        <v>155.5</v>
      </c>
      <c r="L934" s="108">
        <v>155.5</v>
      </c>
      <c r="M934" s="108"/>
      <c r="N934" s="3">
        <f>SUM(L934:M934)</f>
        <v>155.5</v>
      </c>
    </row>
    <row r="935" spans="1:14" ht="15.75" outlineLevel="1" x14ac:dyDescent="0.25">
      <c r="A935" s="198" t="s">
        <v>500</v>
      </c>
      <c r="B935" s="198" t="s">
        <v>404</v>
      </c>
      <c r="C935" s="198"/>
      <c r="D935" s="198"/>
      <c r="E935" s="254" t="s">
        <v>405</v>
      </c>
      <c r="F935" s="143">
        <f>F944+F956+F936</f>
        <v>104390.09999999999</v>
      </c>
      <c r="G935" s="143">
        <f t="shared" ref="G935:H935" si="1385">G944+G956+G936</f>
        <v>0</v>
      </c>
      <c r="H935" s="180">
        <f t="shared" si="1385"/>
        <v>104390.09999999999</v>
      </c>
      <c r="I935" s="143">
        <f t="shared" ref="I935:L935" si="1386">I944+I956+I936</f>
        <v>156031.59999999998</v>
      </c>
      <c r="J935" s="143">
        <f t="shared" ref="J935" si="1387">J944+J956+J936</f>
        <v>610</v>
      </c>
      <c r="K935" s="180">
        <f t="shared" ref="K935" si="1388">K944+K956+K936</f>
        <v>156641.59999999998</v>
      </c>
      <c r="L935" s="143">
        <f t="shared" si="1386"/>
        <v>234522.8</v>
      </c>
      <c r="M935" s="143">
        <f t="shared" ref="M935" si="1389">M944+M956+M936</f>
        <v>-1357.1159499999994</v>
      </c>
      <c r="N935" s="180">
        <f t="shared" ref="N935" si="1390">N944+N956+N936</f>
        <v>233165.68404999998</v>
      </c>
    </row>
    <row r="936" spans="1:14" ht="15.75" outlineLevel="1" x14ac:dyDescent="0.25">
      <c r="A936" s="198" t="s">
        <v>500</v>
      </c>
      <c r="B936" s="198" t="s">
        <v>404</v>
      </c>
      <c r="C936" s="198" t="s">
        <v>189</v>
      </c>
      <c r="D936" s="198"/>
      <c r="E936" s="254" t="s">
        <v>190</v>
      </c>
      <c r="F936" s="143">
        <f t="shared" ref="F936:N937" si="1391">F937</f>
        <v>23000.5</v>
      </c>
      <c r="G936" s="143">
        <f t="shared" si="1391"/>
        <v>0</v>
      </c>
      <c r="H936" s="180">
        <f t="shared" si="1391"/>
        <v>23000.5</v>
      </c>
      <c r="I936" s="143">
        <f t="shared" si="1391"/>
        <v>23079.499999999996</v>
      </c>
      <c r="J936" s="143">
        <f t="shared" si="1391"/>
        <v>0</v>
      </c>
      <c r="K936" s="180">
        <f t="shared" si="1391"/>
        <v>23079.499999999996</v>
      </c>
      <c r="L936" s="143">
        <f t="shared" si="1391"/>
        <v>22869.5</v>
      </c>
      <c r="M936" s="143">
        <f t="shared" si="1391"/>
        <v>0</v>
      </c>
      <c r="N936" s="180">
        <f t="shared" si="1391"/>
        <v>22869.5</v>
      </c>
    </row>
    <row r="937" spans="1:14" ht="31.5" outlineLevel="1" x14ac:dyDescent="0.25">
      <c r="A937" s="198" t="s">
        <v>500</v>
      </c>
      <c r="B937" s="198" t="s">
        <v>404</v>
      </c>
      <c r="C937" s="198" t="s">
        <v>255</v>
      </c>
      <c r="D937" s="198"/>
      <c r="E937" s="254" t="s">
        <v>256</v>
      </c>
      <c r="F937" s="143">
        <f t="shared" si="1391"/>
        <v>23000.5</v>
      </c>
      <c r="G937" s="143">
        <f t="shared" si="1391"/>
        <v>0</v>
      </c>
      <c r="H937" s="180">
        <f t="shared" si="1391"/>
        <v>23000.5</v>
      </c>
      <c r="I937" s="143">
        <f t="shared" si="1391"/>
        <v>23079.499999999996</v>
      </c>
      <c r="J937" s="143">
        <f t="shared" si="1391"/>
        <v>0</v>
      </c>
      <c r="K937" s="180">
        <f t="shared" si="1391"/>
        <v>23079.499999999996</v>
      </c>
      <c r="L937" s="143">
        <f t="shared" si="1391"/>
        <v>22869.5</v>
      </c>
      <c r="M937" s="143">
        <f t="shared" si="1391"/>
        <v>0</v>
      </c>
      <c r="N937" s="180">
        <f t="shared" si="1391"/>
        <v>22869.5</v>
      </c>
    </row>
    <row r="938" spans="1:14" ht="31.5" outlineLevel="1" x14ac:dyDescent="0.25">
      <c r="A938" s="198" t="s">
        <v>500</v>
      </c>
      <c r="B938" s="198" t="s">
        <v>404</v>
      </c>
      <c r="C938" s="198" t="s">
        <v>260</v>
      </c>
      <c r="D938" s="198"/>
      <c r="E938" s="254" t="s">
        <v>261</v>
      </c>
      <c r="F938" s="143">
        <f>F941+F939</f>
        <v>23000.5</v>
      </c>
      <c r="G938" s="143">
        <f t="shared" ref="G938:H938" si="1392">G941+G939</f>
        <v>0</v>
      </c>
      <c r="H938" s="180">
        <f t="shared" si="1392"/>
        <v>23000.5</v>
      </c>
      <c r="I938" s="143">
        <f t="shared" ref="I938:L938" si="1393">I941+I939</f>
        <v>23079.499999999996</v>
      </c>
      <c r="J938" s="143">
        <f t="shared" ref="J938" si="1394">J941+J939</f>
        <v>0</v>
      </c>
      <c r="K938" s="180">
        <f t="shared" ref="K938" si="1395">K941+K939</f>
        <v>23079.499999999996</v>
      </c>
      <c r="L938" s="143">
        <f t="shared" si="1393"/>
        <v>22869.5</v>
      </c>
      <c r="M938" s="143">
        <f t="shared" ref="M938" si="1396">M941+M939</f>
        <v>0</v>
      </c>
      <c r="N938" s="180">
        <f t="shared" ref="N938" si="1397">N941+N939</f>
        <v>22869.5</v>
      </c>
    </row>
    <row r="939" spans="1:14" ht="47.25" outlineLevel="1" x14ac:dyDescent="0.25">
      <c r="A939" s="198" t="s">
        <v>500</v>
      </c>
      <c r="B939" s="198" t="s">
        <v>404</v>
      </c>
      <c r="C939" s="198" t="s">
        <v>616</v>
      </c>
      <c r="D939" s="198"/>
      <c r="E939" s="271" t="s">
        <v>617</v>
      </c>
      <c r="F939" s="143">
        <f>F940</f>
        <v>81.700000000000728</v>
      </c>
      <c r="G939" s="143">
        <f t="shared" ref="G939:H939" si="1398">G940</f>
        <v>0</v>
      </c>
      <c r="H939" s="180">
        <f t="shared" si="1398"/>
        <v>81.700000000000728</v>
      </c>
      <c r="I939" s="143">
        <f t="shared" ref="I939:L939" si="1399">I940</f>
        <v>81.700000000000728</v>
      </c>
      <c r="J939" s="143">
        <f t="shared" ref="J939" si="1400">J940</f>
        <v>0</v>
      </c>
      <c r="K939" s="180">
        <f t="shared" ref="K939" si="1401">K940</f>
        <v>81.700000000000728</v>
      </c>
      <c r="L939" s="143">
        <f t="shared" si="1399"/>
        <v>81.7</v>
      </c>
      <c r="M939" s="143">
        <f t="shared" ref="M939" si="1402">M940</f>
        <v>0</v>
      </c>
      <c r="N939" s="180">
        <f t="shared" ref="N939" si="1403">N940</f>
        <v>81.7</v>
      </c>
    </row>
    <row r="940" spans="1:14" ht="31.5" outlineLevel="1" x14ac:dyDescent="0.25">
      <c r="A940" s="175" t="s">
        <v>500</v>
      </c>
      <c r="B940" s="175" t="s">
        <v>404</v>
      </c>
      <c r="C940" s="175" t="s">
        <v>616</v>
      </c>
      <c r="D940" s="175" t="s">
        <v>4</v>
      </c>
      <c r="E940" s="256" t="s">
        <v>5</v>
      </c>
      <c r="F940" s="108">
        <v>81.700000000000728</v>
      </c>
      <c r="G940" s="108"/>
      <c r="H940" s="3">
        <f>SUM(F940:G940)</f>
        <v>81.700000000000728</v>
      </c>
      <c r="I940" s="108">
        <v>81.700000000000728</v>
      </c>
      <c r="J940" s="108"/>
      <c r="K940" s="3">
        <f>SUM(I940:J940)</f>
        <v>81.700000000000728</v>
      </c>
      <c r="L940" s="108">
        <v>81.7</v>
      </c>
      <c r="M940" s="108"/>
      <c r="N940" s="3">
        <f>SUM(L940:M940)</f>
        <v>81.7</v>
      </c>
    </row>
    <row r="941" spans="1:14" ht="15.75" outlineLevel="1" x14ac:dyDescent="0.25">
      <c r="A941" s="198" t="s">
        <v>500</v>
      </c>
      <c r="B941" s="198" t="s">
        <v>404</v>
      </c>
      <c r="C941" s="198" t="s">
        <v>603</v>
      </c>
      <c r="D941" s="198"/>
      <c r="E941" s="254" t="s">
        <v>604</v>
      </c>
      <c r="F941" s="143">
        <f t="shared" ref="F941:N941" si="1404">F942+F943</f>
        <v>22918.799999999999</v>
      </c>
      <c r="G941" s="143">
        <f t="shared" ref="G941:H941" si="1405">G942+G943</f>
        <v>0</v>
      </c>
      <c r="H941" s="180">
        <f t="shared" si="1405"/>
        <v>22918.799999999999</v>
      </c>
      <c r="I941" s="143">
        <f t="shared" si="1404"/>
        <v>22997.799999999996</v>
      </c>
      <c r="J941" s="143">
        <f t="shared" si="1404"/>
        <v>0</v>
      </c>
      <c r="K941" s="180">
        <f t="shared" si="1404"/>
        <v>22997.799999999996</v>
      </c>
      <c r="L941" s="143">
        <f t="shared" si="1404"/>
        <v>22787.8</v>
      </c>
      <c r="M941" s="143">
        <f t="shared" si="1404"/>
        <v>0</v>
      </c>
      <c r="N941" s="180">
        <f t="shared" si="1404"/>
        <v>22787.8</v>
      </c>
    </row>
    <row r="942" spans="1:14" ht="31.5" outlineLevel="1" x14ac:dyDescent="0.25">
      <c r="A942" s="175" t="s">
        <v>500</v>
      </c>
      <c r="B942" s="175" t="s">
        <v>404</v>
      </c>
      <c r="C942" s="175" t="s">
        <v>603</v>
      </c>
      <c r="D942" s="175" t="s">
        <v>4</v>
      </c>
      <c r="E942" s="256" t="s">
        <v>5</v>
      </c>
      <c r="F942" s="108">
        <v>22889.200000000001</v>
      </c>
      <c r="G942" s="108"/>
      <c r="H942" s="3">
        <f t="shared" ref="H942:H943" si="1406">SUM(F942:G942)</f>
        <v>22889.200000000001</v>
      </c>
      <c r="I942" s="108">
        <v>22970.699999999997</v>
      </c>
      <c r="J942" s="108"/>
      <c r="K942" s="3">
        <f t="shared" ref="K942:K943" si="1407">SUM(I942:J942)</f>
        <v>22970.699999999997</v>
      </c>
      <c r="L942" s="108">
        <v>22760.5</v>
      </c>
      <c r="M942" s="108"/>
      <c r="N942" s="3">
        <f t="shared" ref="N942:N943" si="1408">SUM(L942:M942)</f>
        <v>22760.5</v>
      </c>
    </row>
    <row r="943" spans="1:14" ht="15.75" outlineLevel="1" x14ac:dyDescent="0.25">
      <c r="A943" s="175" t="s">
        <v>500</v>
      </c>
      <c r="B943" s="175" t="s">
        <v>404</v>
      </c>
      <c r="C943" s="175" t="s">
        <v>603</v>
      </c>
      <c r="D943" s="175" t="s">
        <v>7</v>
      </c>
      <c r="E943" s="256" t="s">
        <v>8</v>
      </c>
      <c r="F943" s="108">
        <v>29.6</v>
      </c>
      <c r="G943" s="108"/>
      <c r="H943" s="3">
        <f t="shared" si="1406"/>
        <v>29.6</v>
      </c>
      <c r="I943" s="108">
        <v>27.099999999999998</v>
      </c>
      <c r="J943" s="108"/>
      <c r="K943" s="3">
        <f t="shared" si="1407"/>
        <v>27.099999999999998</v>
      </c>
      <c r="L943" s="108">
        <v>27.3</v>
      </c>
      <c r="M943" s="108"/>
      <c r="N943" s="3">
        <f t="shared" si="1408"/>
        <v>27.3</v>
      </c>
    </row>
    <row r="944" spans="1:14" ht="31.5" outlineLevel="2" x14ac:dyDescent="0.25">
      <c r="A944" s="198" t="s">
        <v>500</v>
      </c>
      <c r="B944" s="198" t="s">
        <v>404</v>
      </c>
      <c r="C944" s="198" t="s">
        <v>26</v>
      </c>
      <c r="D944" s="198"/>
      <c r="E944" s="254" t="s">
        <v>27</v>
      </c>
      <c r="F944" s="143">
        <f t="shared" ref="F944:H944" si="1409">F945+F950</f>
        <v>81389.599999999991</v>
      </c>
      <c r="G944" s="143">
        <f t="shared" si="1409"/>
        <v>0</v>
      </c>
      <c r="H944" s="180">
        <f t="shared" si="1409"/>
        <v>81389.599999999991</v>
      </c>
      <c r="I944" s="143">
        <f t="shared" ref="I944:N944" si="1410">I945+I950</f>
        <v>82027.099999999991</v>
      </c>
      <c r="J944" s="143">
        <f t="shared" si="1410"/>
        <v>0</v>
      </c>
      <c r="K944" s="180">
        <f t="shared" si="1410"/>
        <v>82027.099999999991</v>
      </c>
      <c r="L944" s="143">
        <f t="shared" si="1410"/>
        <v>82027.099999999991</v>
      </c>
      <c r="M944" s="143">
        <f t="shared" si="1410"/>
        <v>0</v>
      </c>
      <c r="N944" s="180">
        <f t="shared" si="1410"/>
        <v>82027.099999999991</v>
      </c>
    </row>
    <row r="945" spans="1:15" ht="15.75" outlineLevel="3" x14ac:dyDescent="0.25">
      <c r="A945" s="198" t="s">
        <v>500</v>
      </c>
      <c r="B945" s="198" t="s">
        <v>404</v>
      </c>
      <c r="C945" s="198" t="s">
        <v>57</v>
      </c>
      <c r="D945" s="198"/>
      <c r="E945" s="254" t="s">
        <v>58</v>
      </c>
      <c r="F945" s="143">
        <f t="shared" ref="F945:N946" si="1411">F946</f>
        <v>197.39999999999998</v>
      </c>
      <c r="G945" s="143">
        <f t="shared" si="1411"/>
        <v>0</v>
      </c>
      <c r="H945" s="180">
        <f t="shared" si="1411"/>
        <v>197.39999999999998</v>
      </c>
      <c r="I945" s="143">
        <f t="shared" ref="I945:L946" si="1412">I946</f>
        <v>197.39999999999998</v>
      </c>
      <c r="J945" s="143">
        <f t="shared" si="1411"/>
        <v>0</v>
      </c>
      <c r="K945" s="180">
        <f t="shared" si="1411"/>
        <v>197.39999999999998</v>
      </c>
      <c r="L945" s="143">
        <f t="shared" si="1412"/>
        <v>197.39999999999998</v>
      </c>
      <c r="M945" s="143">
        <f t="shared" si="1411"/>
        <v>0</v>
      </c>
      <c r="N945" s="180">
        <f t="shared" si="1411"/>
        <v>197.39999999999998</v>
      </c>
    </row>
    <row r="946" spans="1:15" ht="31.5" outlineLevel="4" x14ac:dyDescent="0.25">
      <c r="A946" s="198" t="s">
        <v>500</v>
      </c>
      <c r="B946" s="198" t="s">
        <v>404</v>
      </c>
      <c r="C946" s="198" t="s">
        <v>59</v>
      </c>
      <c r="D946" s="198"/>
      <c r="E946" s="254" t="s">
        <v>60</v>
      </c>
      <c r="F946" s="143">
        <f t="shared" si="1411"/>
        <v>197.39999999999998</v>
      </c>
      <c r="G946" s="143">
        <f t="shared" si="1411"/>
        <v>0</v>
      </c>
      <c r="H946" s="180">
        <f t="shared" si="1411"/>
        <v>197.39999999999998</v>
      </c>
      <c r="I946" s="143">
        <f t="shared" si="1412"/>
        <v>197.39999999999998</v>
      </c>
      <c r="J946" s="143">
        <f t="shared" si="1411"/>
        <v>0</v>
      </c>
      <c r="K946" s="180">
        <f t="shared" si="1411"/>
        <v>197.39999999999998</v>
      </c>
      <c r="L946" s="143">
        <f t="shared" si="1412"/>
        <v>197.39999999999998</v>
      </c>
      <c r="M946" s="143">
        <f t="shared" si="1411"/>
        <v>0</v>
      </c>
      <c r="N946" s="180">
        <f t="shared" si="1411"/>
        <v>197.39999999999998</v>
      </c>
    </row>
    <row r="947" spans="1:15" ht="15.75" outlineLevel="5" x14ac:dyDescent="0.25">
      <c r="A947" s="198" t="s">
        <v>500</v>
      </c>
      <c r="B947" s="198" t="s">
        <v>404</v>
      </c>
      <c r="C947" s="198" t="s">
        <v>61</v>
      </c>
      <c r="D947" s="198"/>
      <c r="E947" s="254" t="s">
        <v>62</v>
      </c>
      <c r="F947" s="143">
        <f t="shared" ref="F947:H947" si="1413">F948+F949</f>
        <v>197.39999999999998</v>
      </c>
      <c r="G947" s="143">
        <f t="shared" si="1413"/>
        <v>0</v>
      </c>
      <c r="H947" s="180">
        <f t="shared" si="1413"/>
        <v>197.39999999999998</v>
      </c>
      <c r="I947" s="143">
        <f t="shared" ref="I947:N947" si="1414">I948+I949</f>
        <v>197.39999999999998</v>
      </c>
      <c r="J947" s="143">
        <f t="shared" si="1414"/>
        <v>0</v>
      </c>
      <c r="K947" s="180">
        <f t="shared" si="1414"/>
        <v>197.39999999999998</v>
      </c>
      <c r="L947" s="143">
        <f t="shared" si="1414"/>
        <v>197.39999999999998</v>
      </c>
      <c r="M947" s="143">
        <f t="shared" si="1414"/>
        <v>0</v>
      </c>
      <c r="N947" s="180">
        <f t="shared" si="1414"/>
        <v>197.39999999999998</v>
      </c>
    </row>
    <row r="948" spans="1:15" ht="31.5" outlineLevel="7" x14ac:dyDescent="0.25">
      <c r="A948" s="175" t="s">
        <v>500</v>
      </c>
      <c r="B948" s="175" t="s">
        <v>404</v>
      </c>
      <c r="C948" s="175" t="s">
        <v>61</v>
      </c>
      <c r="D948" s="175" t="s">
        <v>4</v>
      </c>
      <c r="E948" s="256" t="s">
        <v>5</v>
      </c>
      <c r="F948" s="108">
        <v>88.6</v>
      </c>
      <c r="G948" s="108"/>
      <c r="H948" s="3">
        <f t="shared" ref="H948:H949" si="1415">SUM(F948:G948)</f>
        <v>88.6</v>
      </c>
      <c r="I948" s="145">
        <v>88.6</v>
      </c>
      <c r="J948" s="108"/>
      <c r="K948" s="3">
        <f t="shared" ref="K948:K949" si="1416">SUM(I948:J948)</f>
        <v>88.6</v>
      </c>
      <c r="L948" s="145">
        <v>88.6</v>
      </c>
      <c r="M948" s="108"/>
      <c r="N948" s="3">
        <f t="shared" ref="N948:N949" si="1417">SUM(L948:M948)</f>
        <v>88.6</v>
      </c>
    </row>
    <row r="949" spans="1:15" ht="15.75" outlineLevel="7" x14ac:dyDescent="0.25">
      <c r="A949" s="175" t="s">
        <v>500</v>
      </c>
      <c r="B949" s="175" t="s">
        <v>404</v>
      </c>
      <c r="C949" s="175" t="s">
        <v>61</v>
      </c>
      <c r="D949" s="175" t="s">
        <v>7</v>
      </c>
      <c r="E949" s="256" t="s">
        <v>8</v>
      </c>
      <c r="F949" s="108">
        <v>108.8</v>
      </c>
      <c r="G949" s="108"/>
      <c r="H949" s="3">
        <f t="shared" si="1415"/>
        <v>108.8</v>
      </c>
      <c r="I949" s="145">
        <v>108.8</v>
      </c>
      <c r="J949" s="108"/>
      <c r="K949" s="3">
        <f t="shared" si="1416"/>
        <v>108.8</v>
      </c>
      <c r="L949" s="145">
        <v>108.8</v>
      </c>
      <c r="M949" s="108"/>
      <c r="N949" s="3">
        <f t="shared" si="1417"/>
        <v>108.8</v>
      </c>
    </row>
    <row r="950" spans="1:15" ht="31.5" outlineLevel="3" x14ac:dyDescent="0.25">
      <c r="A950" s="198" t="s">
        <v>500</v>
      </c>
      <c r="B950" s="198" t="s">
        <v>404</v>
      </c>
      <c r="C950" s="198" t="s">
        <v>28</v>
      </c>
      <c r="D950" s="198"/>
      <c r="E950" s="254" t="s">
        <v>29</v>
      </c>
      <c r="F950" s="143">
        <f t="shared" ref="F950:N951" si="1418">F951</f>
        <v>81192.2</v>
      </c>
      <c r="G950" s="143">
        <f t="shared" si="1418"/>
        <v>0</v>
      </c>
      <c r="H950" s="180">
        <f t="shared" si="1418"/>
        <v>81192.2</v>
      </c>
      <c r="I950" s="143">
        <f t="shared" ref="I950:L951" si="1419">I951</f>
        <v>81829.7</v>
      </c>
      <c r="J950" s="143">
        <f t="shared" si="1418"/>
        <v>0</v>
      </c>
      <c r="K950" s="180">
        <f t="shared" si="1418"/>
        <v>81829.7</v>
      </c>
      <c r="L950" s="143">
        <f t="shared" si="1419"/>
        <v>81829.7</v>
      </c>
      <c r="M950" s="143">
        <f t="shared" si="1418"/>
        <v>0</v>
      </c>
      <c r="N950" s="180">
        <f t="shared" si="1418"/>
        <v>81829.7</v>
      </c>
    </row>
    <row r="951" spans="1:15" ht="31.5" outlineLevel="4" x14ac:dyDescent="0.25">
      <c r="A951" s="198" t="s">
        <v>500</v>
      </c>
      <c r="B951" s="198" t="s">
        <v>404</v>
      </c>
      <c r="C951" s="198" t="s">
        <v>68</v>
      </c>
      <c r="D951" s="198"/>
      <c r="E951" s="254" t="s">
        <v>69</v>
      </c>
      <c r="F951" s="143">
        <f t="shared" si="1418"/>
        <v>81192.2</v>
      </c>
      <c r="G951" s="143">
        <f t="shared" si="1418"/>
        <v>0</v>
      </c>
      <c r="H951" s="180">
        <f t="shared" si="1418"/>
        <v>81192.2</v>
      </c>
      <c r="I951" s="143">
        <f t="shared" si="1419"/>
        <v>81829.7</v>
      </c>
      <c r="J951" s="143">
        <f t="shared" si="1418"/>
        <v>0</v>
      </c>
      <c r="K951" s="180">
        <f t="shared" si="1418"/>
        <v>81829.7</v>
      </c>
      <c r="L951" s="143">
        <f t="shared" si="1419"/>
        <v>81829.7</v>
      </c>
      <c r="M951" s="143">
        <f t="shared" si="1418"/>
        <v>0</v>
      </c>
      <c r="N951" s="180">
        <f t="shared" si="1418"/>
        <v>81829.7</v>
      </c>
    </row>
    <row r="952" spans="1:15" ht="15.75" outlineLevel="5" x14ac:dyDescent="0.25">
      <c r="A952" s="198" t="s">
        <v>500</v>
      </c>
      <c r="B952" s="198" t="s">
        <v>404</v>
      </c>
      <c r="C952" s="198" t="s">
        <v>348</v>
      </c>
      <c r="D952" s="198"/>
      <c r="E952" s="254" t="s">
        <v>85</v>
      </c>
      <c r="F952" s="143">
        <f t="shared" ref="F952:H952" si="1420">F953+F954+F955</f>
        <v>81192.2</v>
      </c>
      <c r="G952" s="143">
        <f t="shared" si="1420"/>
        <v>0</v>
      </c>
      <c r="H952" s="180">
        <f t="shared" si="1420"/>
        <v>81192.2</v>
      </c>
      <c r="I952" s="143">
        <f t="shared" ref="I952:N952" si="1421">I953+I954+I955</f>
        <v>81829.7</v>
      </c>
      <c r="J952" s="143">
        <f t="shared" si="1421"/>
        <v>0</v>
      </c>
      <c r="K952" s="180">
        <f t="shared" si="1421"/>
        <v>81829.7</v>
      </c>
      <c r="L952" s="143">
        <f t="shared" si="1421"/>
        <v>81829.7</v>
      </c>
      <c r="M952" s="143">
        <f t="shared" si="1421"/>
        <v>0</v>
      </c>
      <c r="N952" s="180">
        <f t="shared" si="1421"/>
        <v>81829.7</v>
      </c>
    </row>
    <row r="953" spans="1:15" ht="31.5" outlineLevel="7" x14ac:dyDescent="0.25">
      <c r="A953" s="175" t="s">
        <v>500</v>
      </c>
      <c r="B953" s="175" t="s">
        <v>404</v>
      </c>
      <c r="C953" s="175" t="s">
        <v>348</v>
      </c>
      <c r="D953" s="175" t="s">
        <v>4</v>
      </c>
      <c r="E953" s="256" t="s">
        <v>5</v>
      </c>
      <c r="F953" s="152">
        <v>75612.2</v>
      </c>
      <c r="G953" s="108"/>
      <c r="H953" s="3">
        <f t="shared" ref="H953:H955" si="1422">SUM(F953:G953)</f>
        <v>75612.2</v>
      </c>
      <c r="I953" s="145">
        <v>76131.899999999994</v>
      </c>
      <c r="J953" s="108"/>
      <c r="K953" s="3">
        <f t="shared" ref="K953:K955" si="1423">SUM(I953:J953)</f>
        <v>76131.899999999994</v>
      </c>
      <c r="L953" s="145">
        <v>76131.899999999994</v>
      </c>
      <c r="M953" s="108"/>
      <c r="N953" s="3">
        <f t="shared" ref="N953:N955" si="1424">SUM(L953:M953)</f>
        <v>76131.899999999994</v>
      </c>
    </row>
    <row r="954" spans="1:15" ht="15.75" outlineLevel="7" x14ac:dyDescent="0.25">
      <c r="A954" s="175" t="s">
        <v>500</v>
      </c>
      <c r="B954" s="175" t="s">
        <v>404</v>
      </c>
      <c r="C954" s="175" t="s">
        <v>348</v>
      </c>
      <c r="D954" s="175" t="s">
        <v>7</v>
      </c>
      <c r="E954" s="256" t="s">
        <v>8</v>
      </c>
      <c r="F954" s="152">
        <f>5589.2-117.8</f>
        <v>5471.4</v>
      </c>
      <c r="G954" s="108"/>
      <c r="H954" s="3">
        <f t="shared" si="1422"/>
        <v>5471.4</v>
      </c>
      <c r="I954" s="145">
        <v>5589.2</v>
      </c>
      <c r="J954" s="108"/>
      <c r="K954" s="3">
        <f t="shared" si="1423"/>
        <v>5589.2</v>
      </c>
      <c r="L954" s="145">
        <v>5589.2</v>
      </c>
      <c r="M954" s="108"/>
      <c r="N954" s="3">
        <f t="shared" si="1424"/>
        <v>5589.2</v>
      </c>
    </row>
    <row r="955" spans="1:15" ht="15.75" outlineLevel="7" x14ac:dyDescent="0.25">
      <c r="A955" s="175" t="s">
        <v>500</v>
      </c>
      <c r="B955" s="175" t="s">
        <v>404</v>
      </c>
      <c r="C955" s="175" t="s">
        <v>348</v>
      </c>
      <c r="D955" s="175" t="s">
        <v>15</v>
      </c>
      <c r="E955" s="256" t="s">
        <v>16</v>
      </c>
      <c r="F955" s="108">
        <v>108.6</v>
      </c>
      <c r="G955" s="108"/>
      <c r="H955" s="3">
        <f t="shared" si="1422"/>
        <v>108.6</v>
      </c>
      <c r="I955" s="145">
        <v>108.6</v>
      </c>
      <c r="J955" s="108"/>
      <c r="K955" s="3">
        <f t="shared" si="1423"/>
        <v>108.6</v>
      </c>
      <c r="L955" s="145">
        <v>108.6</v>
      </c>
      <c r="M955" s="108"/>
      <c r="N955" s="3">
        <f t="shared" si="1424"/>
        <v>108.6</v>
      </c>
    </row>
    <row r="956" spans="1:15" ht="31.5" outlineLevel="2" collapsed="1" x14ac:dyDescent="0.25">
      <c r="A956" s="198" t="s">
        <v>500</v>
      </c>
      <c r="B956" s="198" t="s">
        <v>404</v>
      </c>
      <c r="C956" s="198" t="s">
        <v>11</v>
      </c>
      <c r="D956" s="198"/>
      <c r="E956" s="254" t="s">
        <v>12</v>
      </c>
      <c r="F956" s="143"/>
      <c r="G956" s="143"/>
      <c r="H956" s="180"/>
      <c r="I956" s="143">
        <f t="shared" ref="I956:L956" si="1425">I957+I959</f>
        <v>50925</v>
      </c>
      <c r="J956" s="143">
        <f t="shared" si="1425"/>
        <v>610</v>
      </c>
      <c r="K956" s="180">
        <f t="shared" si="1425"/>
        <v>51535</v>
      </c>
      <c r="L956" s="143">
        <f t="shared" si="1425"/>
        <v>129626.2</v>
      </c>
      <c r="M956" s="143">
        <f t="shared" ref="M956:N956" si="1426">M957+M959</f>
        <v>-1357.1159499999994</v>
      </c>
      <c r="N956" s="180">
        <f t="shared" si="1426"/>
        <v>128269.08405</v>
      </c>
    </row>
    <row r="957" spans="1:15" ht="31.5" hidden="1" outlineLevel="3" x14ac:dyDescent="0.25">
      <c r="A957" s="198" t="s">
        <v>500</v>
      </c>
      <c r="B957" s="198" t="s">
        <v>404</v>
      </c>
      <c r="C957" s="198" t="s">
        <v>349</v>
      </c>
      <c r="D957" s="198"/>
      <c r="E957" s="254" t="s">
        <v>502</v>
      </c>
      <c r="F957" s="143"/>
      <c r="G957" s="143"/>
      <c r="H957" s="180"/>
      <c r="I957" s="143"/>
      <c r="J957" s="143"/>
      <c r="K957" s="180"/>
      <c r="L957" s="143">
        <f t="shared" ref="L957:N957" si="1427">L958</f>
        <v>25698.5</v>
      </c>
      <c r="M957" s="173">
        <f t="shared" si="1427"/>
        <v>-25698.5</v>
      </c>
      <c r="N957" s="180">
        <f t="shared" si="1427"/>
        <v>0</v>
      </c>
      <c r="O957" s="189"/>
    </row>
    <row r="958" spans="1:15" ht="15.75" hidden="1" outlineLevel="7" x14ac:dyDescent="0.25">
      <c r="A958" s="175" t="s">
        <v>500</v>
      </c>
      <c r="B958" s="175" t="s">
        <v>404</v>
      </c>
      <c r="C958" s="175" t="s">
        <v>349</v>
      </c>
      <c r="D958" s="175" t="s">
        <v>15</v>
      </c>
      <c r="E958" s="256" t="s">
        <v>16</v>
      </c>
      <c r="F958" s="108"/>
      <c r="G958" s="108"/>
      <c r="H958" s="3">
        <f>SUM(F958:G958)</f>
        <v>0</v>
      </c>
      <c r="I958" s="145"/>
      <c r="J958" s="108"/>
      <c r="K958" s="3">
        <f>SUM(I958:J958)</f>
        <v>0</v>
      </c>
      <c r="L958" s="191">
        <f>50446-18800-17.8-225.1-1241.9+37.3-4500</f>
        <v>25698.5</v>
      </c>
      <c r="M958" s="172">
        <v>-25698.5</v>
      </c>
      <c r="N958" s="3">
        <f>SUM(L958:M958)</f>
        <v>0</v>
      </c>
      <c r="O958" s="189"/>
    </row>
    <row r="959" spans="1:15" ht="15.75" outlineLevel="3" x14ac:dyDescent="0.25">
      <c r="A959" s="198" t="s">
        <v>500</v>
      </c>
      <c r="B959" s="198" t="s">
        <v>404</v>
      </c>
      <c r="C959" s="198" t="s">
        <v>350</v>
      </c>
      <c r="D959" s="198"/>
      <c r="E959" s="254" t="s">
        <v>351</v>
      </c>
      <c r="F959" s="143"/>
      <c r="G959" s="143"/>
      <c r="H959" s="180"/>
      <c r="I959" s="143">
        <f t="shared" ref="I959:N959" si="1428">I960</f>
        <v>50925</v>
      </c>
      <c r="J959" s="143">
        <f t="shared" si="1428"/>
        <v>610</v>
      </c>
      <c r="K959" s="180">
        <f t="shared" si="1428"/>
        <v>51535</v>
      </c>
      <c r="L959" s="143">
        <f t="shared" si="1428"/>
        <v>103927.7</v>
      </c>
      <c r="M959" s="143">
        <f t="shared" si="1428"/>
        <v>24341.384050000001</v>
      </c>
      <c r="N959" s="180">
        <f t="shared" si="1428"/>
        <v>128269.08405</v>
      </c>
    </row>
    <row r="960" spans="1:15" ht="15.75" outlineLevel="7" x14ac:dyDescent="0.25">
      <c r="A960" s="175" t="s">
        <v>500</v>
      </c>
      <c r="B960" s="175" t="s">
        <v>404</v>
      </c>
      <c r="C960" s="175" t="s">
        <v>350</v>
      </c>
      <c r="D960" s="175" t="s">
        <v>15</v>
      </c>
      <c r="E960" s="256" t="s">
        <v>16</v>
      </c>
      <c r="F960" s="108"/>
      <c r="G960" s="108"/>
      <c r="H960" s="3"/>
      <c r="I960" s="108">
        <f>50729.9+195.1</f>
        <v>50925</v>
      </c>
      <c r="J960" s="172">
        <v>610</v>
      </c>
      <c r="K960" s="3">
        <f>SUM(I960:J960)</f>
        <v>51535</v>
      </c>
      <c r="L960" s="108">
        <v>103927.7</v>
      </c>
      <c r="M960" s="172">
        <f>25698.5-1357.11595</f>
        <v>24341.384050000001</v>
      </c>
      <c r="N960" s="3">
        <f>SUM(L960:M960)</f>
        <v>128269.08405</v>
      </c>
    </row>
    <row r="961" spans="1:14" ht="15.75" outlineLevel="7" x14ac:dyDescent="0.25">
      <c r="A961" s="198" t="s">
        <v>500</v>
      </c>
      <c r="B961" s="198" t="s">
        <v>406</v>
      </c>
      <c r="C961" s="175"/>
      <c r="D961" s="175"/>
      <c r="E961" s="255" t="s">
        <v>407</v>
      </c>
      <c r="F961" s="143">
        <f t="shared" ref="F961:N962" si="1429">F962</f>
        <v>145.1</v>
      </c>
      <c r="G961" s="143">
        <f t="shared" si="1429"/>
        <v>0</v>
      </c>
      <c r="H961" s="180">
        <f t="shared" si="1429"/>
        <v>145.1</v>
      </c>
      <c r="I961" s="143">
        <f t="shared" ref="I961:L962" si="1430">I962</f>
        <v>145.1</v>
      </c>
      <c r="J961" s="143">
        <f t="shared" si="1429"/>
        <v>0</v>
      </c>
      <c r="K961" s="180">
        <f t="shared" si="1429"/>
        <v>145.1</v>
      </c>
      <c r="L961" s="143">
        <f t="shared" si="1430"/>
        <v>145.1</v>
      </c>
      <c r="M961" s="143">
        <f t="shared" si="1429"/>
        <v>0</v>
      </c>
      <c r="N961" s="180">
        <f t="shared" si="1429"/>
        <v>145.1</v>
      </c>
    </row>
    <row r="962" spans="1:14" ht="15.75" outlineLevel="1" x14ac:dyDescent="0.25">
      <c r="A962" s="198" t="s">
        <v>500</v>
      </c>
      <c r="B962" s="198" t="s">
        <v>408</v>
      </c>
      <c r="C962" s="198"/>
      <c r="D962" s="198"/>
      <c r="E962" s="254" t="s">
        <v>409</v>
      </c>
      <c r="F962" s="143">
        <f t="shared" si="1429"/>
        <v>145.1</v>
      </c>
      <c r="G962" s="143">
        <f t="shared" si="1429"/>
        <v>0</v>
      </c>
      <c r="H962" s="180">
        <f t="shared" si="1429"/>
        <v>145.1</v>
      </c>
      <c r="I962" s="143">
        <f t="shared" si="1430"/>
        <v>145.1</v>
      </c>
      <c r="J962" s="143">
        <f t="shared" si="1429"/>
        <v>0</v>
      </c>
      <c r="K962" s="180">
        <f t="shared" si="1429"/>
        <v>145.1</v>
      </c>
      <c r="L962" s="143">
        <f t="shared" si="1430"/>
        <v>145.1</v>
      </c>
      <c r="M962" s="143">
        <f t="shared" si="1429"/>
        <v>0</v>
      </c>
      <c r="N962" s="180">
        <f t="shared" si="1429"/>
        <v>145.1</v>
      </c>
    </row>
    <row r="963" spans="1:14" ht="31.5" outlineLevel="2" x14ac:dyDescent="0.25">
      <c r="A963" s="198" t="s">
        <v>500</v>
      </c>
      <c r="B963" s="198" t="s">
        <v>408</v>
      </c>
      <c r="C963" s="198" t="s">
        <v>26</v>
      </c>
      <c r="D963" s="198"/>
      <c r="E963" s="254" t="s">
        <v>27</v>
      </c>
      <c r="F963" s="143">
        <f t="shared" ref="F963:H963" si="1431">F964+F968</f>
        <v>145.1</v>
      </c>
      <c r="G963" s="143">
        <f t="shared" si="1431"/>
        <v>0</v>
      </c>
      <c r="H963" s="180">
        <f t="shared" si="1431"/>
        <v>145.1</v>
      </c>
      <c r="I963" s="143">
        <f t="shared" ref="I963:N963" si="1432">I964+I968</f>
        <v>145.1</v>
      </c>
      <c r="J963" s="143">
        <f t="shared" si="1432"/>
        <v>0</v>
      </c>
      <c r="K963" s="180">
        <f t="shared" si="1432"/>
        <v>145.1</v>
      </c>
      <c r="L963" s="143">
        <f t="shared" si="1432"/>
        <v>145.1</v>
      </c>
      <c r="M963" s="143">
        <f t="shared" si="1432"/>
        <v>0</v>
      </c>
      <c r="N963" s="180">
        <f t="shared" si="1432"/>
        <v>145.1</v>
      </c>
    </row>
    <row r="964" spans="1:14" ht="15.75" outlineLevel="3" x14ac:dyDescent="0.25">
      <c r="A964" s="198" t="s">
        <v>500</v>
      </c>
      <c r="B964" s="198" t="s">
        <v>408</v>
      </c>
      <c r="C964" s="198" t="s">
        <v>57</v>
      </c>
      <c r="D964" s="198"/>
      <c r="E964" s="254" t="s">
        <v>58</v>
      </c>
      <c r="F964" s="143">
        <f t="shared" ref="F964:N966" si="1433">F965</f>
        <v>45.1</v>
      </c>
      <c r="G964" s="143">
        <f t="shared" si="1433"/>
        <v>0</v>
      </c>
      <c r="H964" s="180">
        <f t="shared" si="1433"/>
        <v>45.1</v>
      </c>
      <c r="I964" s="143">
        <f t="shared" ref="I964:L966" si="1434">I965</f>
        <v>45.1</v>
      </c>
      <c r="J964" s="143">
        <f t="shared" si="1433"/>
        <v>0</v>
      </c>
      <c r="K964" s="180">
        <f t="shared" si="1433"/>
        <v>45.1</v>
      </c>
      <c r="L964" s="143">
        <f t="shared" si="1434"/>
        <v>45.1</v>
      </c>
      <c r="M964" s="143">
        <f t="shared" si="1433"/>
        <v>0</v>
      </c>
      <c r="N964" s="180">
        <f t="shared" si="1433"/>
        <v>45.1</v>
      </c>
    </row>
    <row r="965" spans="1:14" ht="31.5" outlineLevel="4" x14ac:dyDescent="0.25">
      <c r="A965" s="198" t="s">
        <v>500</v>
      </c>
      <c r="B965" s="198" t="s">
        <v>408</v>
      </c>
      <c r="C965" s="198" t="s">
        <v>59</v>
      </c>
      <c r="D965" s="198"/>
      <c r="E965" s="254" t="s">
        <v>60</v>
      </c>
      <c r="F965" s="143">
        <f t="shared" si="1433"/>
        <v>45.1</v>
      </c>
      <c r="G965" s="143">
        <f t="shared" si="1433"/>
        <v>0</v>
      </c>
      <c r="H965" s="180">
        <f t="shared" si="1433"/>
        <v>45.1</v>
      </c>
      <c r="I965" s="143">
        <f t="shared" si="1434"/>
        <v>45.1</v>
      </c>
      <c r="J965" s="143">
        <f t="shared" si="1433"/>
        <v>0</v>
      </c>
      <c r="K965" s="180">
        <f t="shared" si="1433"/>
        <v>45.1</v>
      </c>
      <c r="L965" s="143">
        <f t="shared" si="1434"/>
        <v>45.1</v>
      </c>
      <c r="M965" s="143">
        <f t="shared" si="1433"/>
        <v>0</v>
      </c>
      <c r="N965" s="180">
        <f t="shared" si="1433"/>
        <v>45.1</v>
      </c>
    </row>
    <row r="966" spans="1:14" ht="15.75" outlineLevel="5" x14ac:dyDescent="0.25">
      <c r="A966" s="198" t="s">
        <v>500</v>
      </c>
      <c r="B966" s="198" t="s">
        <v>408</v>
      </c>
      <c r="C966" s="198" t="s">
        <v>61</v>
      </c>
      <c r="D966" s="198"/>
      <c r="E966" s="254" t="s">
        <v>62</v>
      </c>
      <c r="F966" s="143">
        <f t="shared" si="1433"/>
        <v>45.1</v>
      </c>
      <c r="G966" s="143">
        <f t="shared" si="1433"/>
        <v>0</v>
      </c>
      <c r="H966" s="180">
        <f t="shared" si="1433"/>
        <v>45.1</v>
      </c>
      <c r="I966" s="143">
        <f t="shared" si="1434"/>
        <v>45.1</v>
      </c>
      <c r="J966" s="143">
        <f t="shared" si="1433"/>
        <v>0</v>
      </c>
      <c r="K966" s="180">
        <f t="shared" si="1433"/>
        <v>45.1</v>
      </c>
      <c r="L966" s="143">
        <f t="shared" si="1434"/>
        <v>45.1</v>
      </c>
      <c r="M966" s="143">
        <f t="shared" si="1433"/>
        <v>0</v>
      </c>
      <c r="N966" s="180">
        <f t="shared" si="1433"/>
        <v>45.1</v>
      </c>
    </row>
    <row r="967" spans="1:14" ht="15.75" outlineLevel="7" x14ac:dyDescent="0.25">
      <c r="A967" s="175" t="s">
        <v>500</v>
      </c>
      <c r="B967" s="175" t="s">
        <v>408</v>
      </c>
      <c r="C967" s="175" t="s">
        <v>61</v>
      </c>
      <c r="D967" s="175" t="s">
        <v>7</v>
      </c>
      <c r="E967" s="256" t="s">
        <v>8</v>
      </c>
      <c r="F967" s="108">
        <v>45.1</v>
      </c>
      <c r="G967" s="108"/>
      <c r="H967" s="3">
        <f>SUM(F967:G967)</f>
        <v>45.1</v>
      </c>
      <c r="I967" s="145">
        <v>45.1</v>
      </c>
      <c r="J967" s="108"/>
      <c r="K967" s="3">
        <f>SUM(I967:J967)</f>
        <v>45.1</v>
      </c>
      <c r="L967" s="145">
        <v>45.1</v>
      </c>
      <c r="M967" s="108"/>
      <c r="N967" s="3">
        <f>SUM(L967:M967)</f>
        <v>45.1</v>
      </c>
    </row>
    <row r="968" spans="1:14" ht="31.5" outlineLevel="3" x14ac:dyDescent="0.25">
      <c r="A968" s="198" t="s">
        <v>500</v>
      </c>
      <c r="B968" s="198" t="s">
        <v>408</v>
      </c>
      <c r="C968" s="198" t="s">
        <v>28</v>
      </c>
      <c r="D968" s="198"/>
      <c r="E968" s="254" t="s">
        <v>29</v>
      </c>
      <c r="F968" s="143">
        <f t="shared" ref="F968:N970" si="1435">F969</f>
        <v>100</v>
      </c>
      <c r="G968" s="143">
        <f t="shared" si="1435"/>
        <v>0</v>
      </c>
      <c r="H968" s="180">
        <f t="shared" si="1435"/>
        <v>100</v>
      </c>
      <c r="I968" s="143">
        <f t="shared" ref="I968:L970" si="1436">I969</f>
        <v>100</v>
      </c>
      <c r="J968" s="143">
        <f t="shared" si="1435"/>
        <v>0</v>
      </c>
      <c r="K968" s="180">
        <f t="shared" si="1435"/>
        <v>100</v>
      </c>
      <c r="L968" s="143">
        <f t="shared" si="1436"/>
        <v>100</v>
      </c>
      <c r="M968" s="143">
        <f t="shared" si="1435"/>
        <v>0</v>
      </c>
      <c r="N968" s="180">
        <f t="shared" si="1435"/>
        <v>100</v>
      </c>
    </row>
    <row r="969" spans="1:14" ht="31.5" outlineLevel="4" x14ac:dyDescent="0.25">
      <c r="A969" s="198" t="s">
        <v>500</v>
      </c>
      <c r="B969" s="198" t="s">
        <v>408</v>
      </c>
      <c r="C969" s="198" t="s">
        <v>68</v>
      </c>
      <c r="D969" s="198"/>
      <c r="E969" s="254" t="s">
        <v>69</v>
      </c>
      <c r="F969" s="143">
        <f t="shared" si="1435"/>
        <v>100</v>
      </c>
      <c r="G969" s="143">
        <f t="shared" si="1435"/>
        <v>0</v>
      </c>
      <c r="H969" s="180">
        <f t="shared" si="1435"/>
        <v>100</v>
      </c>
      <c r="I969" s="143">
        <f t="shared" si="1436"/>
        <v>100</v>
      </c>
      <c r="J969" s="143">
        <f t="shared" si="1435"/>
        <v>0</v>
      </c>
      <c r="K969" s="180">
        <f t="shared" si="1435"/>
        <v>100</v>
      </c>
      <c r="L969" s="143">
        <f t="shared" si="1436"/>
        <v>100</v>
      </c>
      <c r="M969" s="143">
        <f t="shared" si="1435"/>
        <v>0</v>
      </c>
      <c r="N969" s="180">
        <f t="shared" si="1435"/>
        <v>100</v>
      </c>
    </row>
    <row r="970" spans="1:14" ht="15.75" outlineLevel="5" x14ac:dyDescent="0.25">
      <c r="A970" s="198" t="s">
        <v>500</v>
      </c>
      <c r="B970" s="198" t="s">
        <v>408</v>
      </c>
      <c r="C970" s="198" t="s">
        <v>348</v>
      </c>
      <c r="D970" s="198"/>
      <c r="E970" s="254" t="s">
        <v>85</v>
      </c>
      <c r="F970" s="143">
        <f t="shared" si="1435"/>
        <v>100</v>
      </c>
      <c r="G970" s="143">
        <f t="shared" si="1435"/>
        <v>0</v>
      </c>
      <c r="H970" s="180">
        <f t="shared" si="1435"/>
        <v>100</v>
      </c>
      <c r="I970" s="143">
        <f t="shared" si="1436"/>
        <v>100</v>
      </c>
      <c r="J970" s="143">
        <f t="shared" si="1435"/>
        <v>0</v>
      </c>
      <c r="K970" s="180">
        <f t="shared" si="1435"/>
        <v>100</v>
      </c>
      <c r="L970" s="143">
        <f t="shared" si="1436"/>
        <v>100</v>
      </c>
      <c r="M970" s="143">
        <f t="shared" si="1435"/>
        <v>0</v>
      </c>
      <c r="N970" s="180">
        <f t="shared" si="1435"/>
        <v>100</v>
      </c>
    </row>
    <row r="971" spans="1:14" ht="15.75" outlineLevel="7" x14ac:dyDescent="0.25">
      <c r="A971" s="175" t="s">
        <v>500</v>
      </c>
      <c r="B971" s="175" t="s">
        <v>408</v>
      </c>
      <c r="C971" s="175" t="s">
        <v>348</v>
      </c>
      <c r="D971" s="175" t="s">
        <v>7</v>
      </c>
      <c r="E971" s="256" t="s">
        <v>8</v>
      </c>
      <c r="F971" s="108">
        <v>100</v>
      </c>
      <c r="G971" s="108"/>
      <c r="H971" s="3">
        <f>SUM(F971:G971)</f>
        <v>100</v>
      </c>
      <c r="I971" s="145">
        <v>100</v>
      </c>
      <c r="J971" s="108"/>
      <c r="K971" s="3">
        <f>SUM(I971:J971)</f>
        <v>100</v>
      </c>
      <c r="L971" s="145">
        <v>100</v>
      </c>
      <c r="M971" s="108"/>
      <c r="N971" s="3">
        <f>SUM(L971:M971)</f>
        <v>100</v>
      </c>
    </row>
    <row r="972" spans="1:14" ht="15.75" x14ac:dyDescent="0.2">
      <c r="A972" s="216" t="s">
        <v>357</v>
      </c>
      <c r="B972" s="216"/>
      <c r="C972" s="216"/>
      <c r="D972" s="216"/>
      <c r="E972" s="216"/>
      <c r="F972" s="154">
        <f t="shared" ref="F972:N972" si="1437">F923+F855+F750+F593+F549+F518+F57+F34+F13</f>
        <v>4342851.5</v>
      </c>
      <c r="G972" s="182">
        <f t="shared" si="1437"/>
        <v>1.0004441719502211E-11</v>
      </c>
      <c r="H972" s="182">
        <f t="shared" si="1437"/>
        <v>4342851.5</v>
      </c>
      <c r="I972" s="154">
        <f t="shared" si="1437"/>
        <v>3902180.1000000006</v>
      </c>
      <c r="J972" s="154">
        <f t="shared" si="1437"/>
        <v>-1.4779288903810084E-12</v>
      </c>
      <c r="K972" s="182">
        <f t="shared" si="1437"/>
        <v>3902180.1</v>
      </c>
      <c r="L972" s="154">
        <f t="shared" si="1437"/>
        <v>3959231.8</v>
      </c>
      <c r="M972" s="154">
        <f t="shared" si="1437"/>
        <v>4.5474735088646412E-13</v>
      </c>
      <c r="N972" s="182">
        <f t="shared" si="1437"/>
        <v>3959231.8000000003</v>
      </c>
    </row>
    <row r="973" spans="1:14" ht="15.75" hidden="1" x14ac:dyDescent="0.25">
      <c r="A973" s="284"/>
      <c r="B973" s="284"/>
      <c r="C973" s="284"/>
      <c r="D973" s="284"/>
      <c r="E973" s="273" t="s">
        <v>623</v>
      </c>
      <c r="F973" s="144">
        <f>F966+F959+F957+F947+F919+F913+F905+F902+F900+F898+F893+F886+F879+F873+F868+F861+F852+F849+F846+F841+F837+F833+F831+F825+F823+F821+F819+F817+F815+F809+F807+F803+F801+F794+F790+F784+F778+F772+F763+F756+F747+F734+F724+F716+F712+F700+F697+F694+F690+F688+F684+F678+F672+F667+F661+F651+F643+F640+F636+F634+F632+F626+F618+F615+F609+F607+F599+F590+F583+F575+F570+F566+F563+F546+F539+F531+F524+F508+F504+F502+F497+F493+F491+F486+F472+F460+F453+F447+F432+F428+F423+F417+F409+F398+F395+F393+F381+F377+F366+F362+F358+F353+F346+F337+F333+F331+F328+F326+F323+F321+F316+F310+F306+F298+F296+F293+F290+F286+F279+F274+F272+F266+F259+F257+F250+F243+F237+F233+F227+F222+F219+F212+F201+F196+F194+F192+F184+F180+F177+F169+F165+F156+F153+F151+F149+F142+F140+F138+F133+F128+F124+F122+F119+F114+F111+F105+F77+F72+F61+F54+F52+F47+F43+F41+F38+F31+F26+F19+F22+F17+F555+F952+F970+F929+F101+F440+F434+F404+F341+F252+F515+F372+F774</f>
        <v>2218453.1</v>
      </c>
      <c r="G973" s="144">
        <f t="shared" ref="G973:N973" si="1438">G966+G959+G957+G947+G919+G913+G905+G902+G900+G898+G893+G886+G879+G873+G868+G861+G852+G849+G846+G841+G837+G833+G831+G825+G823+G821+G819+G817+G815+G809+G807+G803+G801+G794+G790+G784+G778+G772+G763+G756+G747+G734+G724+G716+G712+G700+G697+G694+G690+G688+G684+G678+G672+G667+G661+G651+G643+G640+G636+G634+G632+G626+G618+G615+G609+G607+G599+G590+G583+G575+G570+G566+G563+G546+G539+G531+G524+G508+G504+G502+G497+G493+G491+G486+G472+G460+G453+G447+G432+G428+G423+G417+G409+G398+G395+G393+G381+G377+G366+G362+G358+G353+G346+G337+G333+G331+G328+G326+G323+G321+G316+G310+G306+G298+G296+G293+G290+G286+G279+G274+G272+G266+G259+G257+G250+G243+G237+G233+G227+G222+G219+G212+G201+G196+G194+G192+G184+G180+G177+G169+G165+G156+G153+G151+G149+G142+G140+G138+G133+G128+G124+G122+G119+G114+G111+G105+G77+G72+G61+G54+G52+G47+G43+G41+G38+G31+G26+G19+G22+G17+G555+G952+G970+G929+G101+G440+G434+G404+G341+G252+G515+G372+G774</f>
        <v>-3.637978807091713E-12</v>
      </c>
      <c r="H973" s="243">
        <f t="shared" si="1438"/>
        <v>2218453.0999999996</v>
      </c>
      <c r="I973" s="144">
        <f t="shared" si="1438"/>
        <v>2061394.1000000006</v>
      </c>
      <c r="J973" s="144">
        <f t="shared" si="1438"/>
        <v>-9.0949470177292824E-13</v>
      </c>
      <c r="K973" s="243">
        <f t="shared" si="1438"/>
        <v>2061394.1000000006</v>
      </c>
      <c r="L973" s="144">
        <f t="shared" si="1438"/>
        <v>2108708.2000000002</v>
      </c>
      <c r="M973" s="144">
        <f t="shared" si="1438"/>
        <v>0</v>
      </c>
      <c r="N973" s="243">
        <f t="shared" si="1438"/>
        <v>2108708.2000000002</v>
      </c>
    </row>
    <row r="974" spans="1:14" ht="15.75" hidden="1" x14ac:dyDescent="0.25">
      <c r="A974" s="284"/>
      <c r="B974" s="284"/>
      <c r="C974" s="284"/>
      <c r="D974" s="284"/>
      <c r="E974" s="273" t="s">
        <v>624</v>
      </c>
      <c r="F974" s="155">
        <f t="shared" ref="F974:N974" si="1439">F941+F939+F933+F811+F740+F729+F726+F706+F702+F656+F653+F649+F647+F645+F620+F611+F474+F466+F411+F386+F355+F350+F339+F335+F300+F262+F214+F210+F208+F198+F158+F146+F144+F97+F91+F86+F83+F81+F79+F67+F89+F480+F348+F476+F254+F343+F406</f>
        <v>2124398.4000000004</v>
      </c>
      <c r="G974" s="155">
        <f t="shared" si="1439"/>
        <v>0</v>
      </c>
      <c r="H974" s="244">
        <f t="shared" si="1439"/>
        <v>2124398.4000000008</v>
      </c>
      <c r="I974" s="155">
        <f t="shared" si="1439"/>
        <v>1840786.0000000002</v>
      </c>
      <c r="J974" s="155">
        <f t="shared" si="1439"/>
        <v>0</v>
      </c>
      <c r="K974" s="244">
        <f t="shared" si="1439"/>
        <v>1840786.0000000002</v>
      </c>
      <c r="L974" s="155">
        <f t="shared" si="1439"/>
        <v>1850523.6000000003</v>
      </c>
      <c r="M974" s="155">
        <f t="shared" si="1439"/>
        <v>0</v>
      </c>
      <c r="N974" s="244">
        <f t="shared" si="1439"/>
        <v>1850523.6000000003</v>
      </c>
    </row>
    <row r="975" spans="1:14" hidden="1" x14ac:dyDescent="0.2"/>
    <row r="976" spans="1:14" ht="15.75" hidden="1" x14ac:dyDescent="0.25">
      <c r="F976" s="156">
        <v>2216453.1</v>
      </c>
      <c r="G976" s="156"/>
      <c r="H976" s="245"/>
      <c r="I976" s="157">
        <v>2061394.1</v>
      </c>
      <c r="J976" s="157"/>
      <c r="K976" s="246"/>
      <c r="L976" s="157">
        <v>2108708.2000000002</v>
      </c>
    </row>
    <row r="977" spans="6:12" ht="15.75" hidden="1" x14ac:dyDescent="0.2">
      <c r="F977" s="157">
        <f>F973-F976</f>
        <v>2000</v>
      </c>
      <c r="G977" s="157"/>
      <c r="H977" s="246"/>
      <c r="I977" s="157">
        <f t="shared" ref="I977:L977" si="1440">I973-I976</f>
        <v>0</v>
      </c>
      <c r="J977" s="157"/>
      <c r="K977" s="246"/>
      <c r="L977" s="157">
        <f t="shared" si="1440"/>
        <v>0</v>
      </c>
    </row>
    <row r="978" spans="6:12" ht="15.75" hidden="1" x14ac:dyDescent="0.2">
      <c r="F978" s="157">
        <v>2124398.4</v>
      </c>
      <c r="G978" s="157"/>
      <c r="H978" s="246"/>
      <c r="I978" s="157">
        <v>1840786.0320000006</v>
      </c>
      <c r="J978" s="157"/>
      <c r="K978" s="246"/>
      <c r="L978" s="157">
        <v>1850523.6000000003</v>
      </c>
    </row>
    <row r="979" spans="6:12" hidden="1" x14ac:dyDescent="0.2">
      <c r="F979" s="144">
        <f>F974-F978</f>
        <v>0</v>
      </c>
      <c r="G979" s="144"/>
      <c r="H979" s="243"/>
      <c r="I979" s="144">
        <f t="shared" ref="I979:L979" si="1441">I974-I978</f>
        <v>-3.2000000355765224E-2</v>
      </c>
      <c r="J979" s="144"/>
      <c r="K979" s="243"/>
      <c r="L979" s="144">
        <f t="shared" si="1441"/>
        <v>0</v>
      </c>
    </row>
    <row r="980" spans="6:12" hidden="1" x14ac:dyDescent="0.2"/>
    <row r="981" spans="6:12" hidden="1" x14ac:dyDescent="0.2">
      <c r="F981" s="144"/>
      <c r="G981" s="144"/>
      <c r="H981" s="243"/>
    </row>
    <row r="982" spans="6:12" hidden="1" x14ac:dyDescent="0.2"/>
    <row r="983" spans="6:12" hidden="1" x14ac:dyDescent="0.2">
      <c r="F983" s="144"/>
      <c r="G983" s="144"/>
      <c r="H983" s="243"/>
      <c r="I983" s="144"/>
      <c r="J983" s="144"/>
      <c r="K983" s="243"/>
      <c r="L983" s="144"/>
    </row>
    <row r="984" spans="6:12" hidden="1" x14ac:dyDescent="0.2">
      <c r="F984" s="144"/>
      <c r="G984" s="144"/>
      <c r="H984" s="243"/>
      <c r="I984" s="144"/>
      <c r="J984" s="144"/>
      <c r="K984" s="243"/>
      <c r="L984" s="144"/>
    </row>
    <row r="985" spans="6:12" hidden="1" x14ac:dyDescent="0.2"/>
    <row r="986" spans="6:12" hidden="1" x14ac:dyDescent="0.2"/>
    <row r="987" spans="6:12" x14ac:dyDescent="0.2">
      <c r="F987" s="144"/>
      <c r="G987" s="144"/>
      <c r="H987" s="243"/>
      <c r="I987" s="144"/>
      <c r="J987" s="144"/>
      <c r="K987" s="243"/>
      <c r="L987" s="144"/>
    </row>
    <row r="988" spans="6:12" x14ac:dyDescent="0.2">
      <c r="F988" s="144"/>
    </row>
    <row r="990" spans="6:12" x14ac:dyDescent="0.2">
      <c r="K990" s="248"/>
    </row>
  </sheetData>
  <autoFilter ref="A12:N974"/>
  <mergeCells count="16">
    <mergeCell ref="M9:M10"/>
    <mergeCell ref="N9:N10"/>
    <mergeCell ref="A6:N6"/>
    <mergeCell ref="A972:E972"/>
    <mergeCell ref="A8:D8"/>
    <mergeCell ref="A9:A10"/>
    <mergeCell ref="B9:D9"/>
    <mergeCell ref="A7:F7"/>
    <mergeCell ref="E9:E10"/>
    <mergeCell ref="F9:F10"/>
    <mergeCell ref="I9:I10"/>
    <mergeCell ref="L9:L10"/>
    <mergeCell ref="G9:G10"/>
    <mergeCell ref="H9:H10"/>
    <mergeCell ref="J9:J10"/>
    <mergeCell ref="K9:K10"/>
  </mergeCells>
  <pageMargins left="0.39370078740157483" right="0.39370078740157483" top="0.98425196850393704" bottom="0.39370078740157483" header="0.51181102362204722" footer="0.51181102362204722"/>
  <pageSetup paperSize="9" scale="60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B32" sqref="B32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7.42578125" style="24" customWidth="1"/>
    <col min="4" max="4" width="15.5703125" style="24" customWidth="1"/>
    <col min="5" max="5" width="15.28515625" style="24" customWidth="1"/>
    <col min="6" max="10" width="20.140625" style="24" customWidth="1"/>
    <col min="11" max="248" width="9.140625" style="24"/>
    <col min="249" max="249" width="29.28515625" style="24" customWidth="1"/>
    <col min="250" max="250" width="82" style="24" customWidth="1"/>
    <col min="251" max="252" width="0" style="24" hidden="1" customWidth="1"/>
    <col min="253" max="253" width="16.42578125" style="24" customWidth="1"/>
    <col min="254" max="254" width="14.7109375" style="24" customWidth="1"/>
    <col min="255" max="255" width="14.5703125" style="24" customWidth="1"/>
    <col min="256" max="504" width="9.140625" style="24"/>
    <col min="505" max="505" width="29.28515625" style="24" customWidth="1"/>
    <col min="506" max="506" width="82" style="24" customWidth="1"/>
    <col min="507" max="508" width="0" style="24" hidden="1" customWidth="1"/>
    <col min="509" max="509" width="16.42578125" style="24" customWidth="1"/>
    <col min="510" max="510" width="14.7109375" style="24" customWidth="1"/>
    <col min="511" max="511" width="14.5703125" style="24" customWidth="1"/>
    <col min="512" max="760" width="9.140625" style="24"/>
    <col min="761" max="761" width="29.28515625" style="24" customWidth="1"/>
    <col min="762" max="762" width="82" style="24" customWidth="1"/>
    <col min="763" max="764" width="0" style="24" hidden="1" customWidth="1"/>
    <col min="765" max="765" width="16.42578125" style="24" customWidth="1"/>
    <col min="766" max="766" width="14.7109375" style="24" customWidth="1"/>
    <col min="767" max="767" width="14.5703125" style="24" customWidth="1"/>
    <col min="768" max="1016" width="9.140625" style="24"/>
    <col min="1017" max="1017" width="29.28515625" style="24" customWidth="1"/>
    <col min="1018" max="1018" width="82" style="24" customWidth="1"/>
    <col min="1019" max="1020" width="0" style="24" hidden="1" customWidth="1"/>
    <col min="1021" max="1021" width="16.42578125" style="24" customWidth="1"/>
    <col min="1022" max="1022" width="14.7109375" style="24" customWidth="1"/>
    <col min="1023" max="1023" width="14.5703125" style="24" customWidth="1"/>
    <col min="1024" max="1272" width="9.140625" style="24"/>
    <col min="1273" max="1273" width="29.28515625" style="24" customWidth="1"/>
    <col min="1274" max="1274" width="82" style="24" customWidth="1"/>
    <col min="1275" max="1276" width="0" style="24" hidden="1" customWidth="1"/>
    <col min="1277" max="1277" width="16.42578125" style="24" customWidth="1"/>
    <col min="1278" max="1278" width="14.7109375" style="24" customWidth="1"/>
    <col min="1279" max="1279" width="14.5703125" style="24" customWidth="1"/>
    <col min="1280" max="1528" width="9.140625" style="24"/>
    <col min="1529" max="1529" width="29.28515625" style="24" customWidth="1"/>
    <col min="1530" max="1530" width="82" style="24" customWidth="1"/>
    <col min="1531" max="1532" width="0" style="24" hidden="1" customWidth="1"/>
    <col min="1533" max="1533" width="16.42578125" style="24" customWidth="1"/>
    <col min="1534" max="1534" width="14.7109375" style="24" customWidth="1"/>
    <col min="1535" max="1535" width="14.5703125" style="24" customWidth="1"/>
    <col min="1536" max="1784" width="9.140625" style="24"/>
    <col min="1785" max="1785" width="29.28515625" style="24" customWidth="1"/>
    <col min="1786" max="1786" width="82" style="24" customWidth="1"/>
    <col min="1787" max="1788" width="0" style="24" hidden="1" customWidth="1"/>
    <col min="1789" max="1789" width="16.42578125" style="24" customWidth="1"/>
    <col min="1790" max="1790" width="14.7109375" style="24" customWidth="1"/>
    <col min="1791" max="1791" width="14.5703125" style="24" customWidth="1"/>
    <col min="1792" max="2040" width="9.140625" style="24"/>
    <col min="2041" max="2041" width="29.28515625" style="24" customWidth="1"/>
    <col min="2042" max="2042" width="82" style="24" customWidth="1"/>
    <col min="2043" max="2044" width="0" style="24" hidden="1" customWidth="1"/>
    <col min="2045" max="2045" width="16.42578125" style="24" customWidth="1"/>
    <col min="2046" max="2046" width="14.7109375" style="24" customWidth="1"/>
    <col min="2047" max="2047" width="14.5703125" style="24" customWidth="1"/>
    <col min="2048" max="2296" width="9.140625" style="24"/>
    <col min="2297" max="2297" width="29.28515625" style="24" customWidth="1"/>
    <col min="2298" max="2298" width="82" style="24" customWidth="1"/>
    <col min="2299" max="2300" width="0" style="24" hidden="1" customWidth="1"/>
    <col min="2301" max="2301" width="16.42578125" style="24" customWidth="1"/>
    <col min="2302" max="2302" width="14.7109375" style="24" customWidth="1"/>
    <col min="2303" max="2303" width="14.5703125" style="24" customWidth="1"/>
    <col min="2304" max="2552" width="9.140625" style="24"/>
    <col min="2553" max="2553" width="29.28515625" style="24" customWidth="1"/>
    <col min="2554" max="2554" width="82" style="24" customWidth="1"/>
    <col min="2555" max="2556" width="0" style="24" hidden="1" customWidth="1"/>
    <col min="2557" max="2557" width="16.42578125" style="24" customWidth="1"/>
    <col min="2558" max="2558" width="14.7109375" style="24" customWidth="1"/>
    <col min="2559" max="2559" width="14.5703125" style="24" customWidth="1"/>
    <col min="2560" max="2808" width="9.140625" style="24"/>
    <col min="2809" max="2809" width="29.28515625" style="24" customWidth="1"/>
    <col min="2810" max="2810" width="82" style="24" customWidth="1"/>
    <col min="2811" max="2812" width="0" style="24" hidden="1" customWidth="1"/>
    <col min="2813" max="2813" width="16.42578125" style="24" customWidth="1"/>
    <col min="2814" max="2814" width="14.7109375" style="24" customWidth="1"/>
    <col min="2815" max="2815" width="14.5703125" style="24" customWidth="1"/>
    <col min="2816" max="3064" width="9.140625" style="24"/>
    <col min="3065" max="3065" width="29.28515625" style="24" customWidth="1"/>
    <col min="3066" max="3066" width="82" style="24" customWidth="1"/>
    <col min="3067" max="3068" width="0" style="24" hidden="1" customWidth="1"/>
    <col min="3069" max="3069" width="16.42578125" style="24" customWidth="1"/>
    <col min="3070" max="3070" width="14.7109375" style="24" customWidth="1"/>
    <col min="3071" max="3071" width="14.5703125" style="24" customWidth="1"/>
    <col min="3072" max="3320" width="9.140625" style="24"/>
    <col min="3321" max="3321" width="29.28515625" style="24" customWidth="1"/>
    <col min="3322" max="3322" width="82" style="24" customWidth="1"/>
    <col min="3323" max="3324" width="0" style="24" hidden="1" customWidth="1"/>
    <col min="3325" max="3325" width="16.42578125" style="24" customWidth="1"/>
    <col min="3326" max="3326" width="14.7109375" style="24" customWidth="1"/>
    <col min="3327" max="3327" width="14.5703125" style="24" customWidth="1"/>
    <col min="3328" max="3576" width="9.140625" style="24"/>
    <col min="3577" max="3577" width="29.28515625" style="24" customWidth="1"/>
    <col min="3578" max="3578" width="82" style="24" customWidth="1"/>
    <col min="3579" max="3580" width="0" style="24" hidden="1" customWidth="1"/>
    <col min="3581" max="3581" width="16.42578125" style="24" customWidth="1"/>
    <col min="3582" max="3582" width="14.7109375" style="24" customWidth="1"/>
    <col min="3583" max="3583" width="14.5703125" style="24" customWidth="1"/>
    <col min="3584" max="3832" width="9.140625" style="24"/>
    <col min="3833" max="3833" width="29.28515625" style="24" customWidth="1"/>
    <col min="3834" max="3834" width="82" style="24" customWidth="1"/>
    <col min="3835" max="3836" width="0" style="24" hidden="1" customWidth="1"/>
    <col min="3837" max="3837" width="16.42578125" style="24" customWidth="1"/>
    <col min="3838" max="3838" width="14.7109375" style="24" customWidth="1"/>
    <col min="3839" max="3839" width="14.5703125" style="24" customWidth="1"/>
    <col min="3840" max="4088" width="9.140625" style="24"/>
    <col min="4089" max="4089" width="29.28515625" style="24" customWidth="1"/>
    <col min="4090" max="4090" width="82" style="24" customWidth="1"/>
    <col min="4091" max="4092" width="0" style="24" hidden="1" customWidth="1"/>
    <col min="4093" max="4093" width="16.42578125" style="24" customWidth="1"/>
    <col min="4094" max="4094" width="14.7109375" style="24" customWidth="1"/>
    <col min="4095" max="4095" width="14.5703125" style="24" customWidth="1"/>
    <col min="4096" max="4344" width="9.140625" style="24"/>
    <col min="4345" max="4345" width="29.28515625" style="24" customWidth="1"/>
    <col min="4346" max="4346" width="82" style="24" customWidth="1"/>
    <col min="4347" max="4348" width="0" style="24" hidden="1" customWidth="1"/>
    <col min="4349" max="4349" width="16.42578125" style="24" customWidth="1"/>
    <col min="4350" max="4350" width="14.7109375" style="24" customWidth="1"/>
    <col min="4351" max="4351" width="14.5703125" style="24" customWidth="1"/>
    <col min="4352" max="4600" width="9.140625" style="24"/>
    <col min="4601" max="4601" width="29.28515625" style="24" customWidth="1"/>
    <col min="4602" max="4602" width="82" style="24" customWidth="1"/>
    <col min="4603" max="4604" width="0" style="24" hidden="1" customWidth="1"/>
    <col min="4605" max="4605" width="16.42578125" style="24" customWidth="1"/>
    <col min="4606" max="4606" width="14.7109375" style="24" customWidth="1"/>
    <col min="4607" max="4607" width="14.5703125" style="24" customWidth="1"/>
    <col min="4608" max="4856" width="9.140625" style="24"/>
    <col min="4857" max="4857" width="29.28515625" style="24" customWidth="1"/>
    <col min="4858" max="4858" width="82" style="24" customWidth="1"/>
    <col min="4859" max="4860" width="0" style="24" hidden="1" customWidth="1"/>
    <col min="4861" max="4861" width="16.42578125" style="24" customWidth="1"/>
    <col min="4862" max="4862" width="14.7109375" style="24" customWidth="1"/>
    <col min="4863" max="4863" width="14.5703125" style="24" customWidth="1"/>
    <col min="4864" max="5112" width="9.140625" style="24"/>
    <col min="5113" max="5113" width="29.28515625" style="24" customWidth="1"/>
    <col min="5114" max="5114" width="82" style="24" customWidth="1"/>
    <col min="5115" max="5116" width="0" style="24" hidden="1" customWidth="1"/>
    <col min="5117" max="5117" width="16.42578125" style="24" customWidth="1"/>
    <col min="5118" max="5118" width="14.7109375" style="24" customWidth="1"/>
    <col min="5119" max="5119" width="14.5703125" style="24" customWidth="1"/>
    <col min="5120" max="5368" width="9.140625" style="24"/>
    <col min="5369" max="5369" width="29.28515625" style="24" customWidth="1"/>
    <col min="5370" max="5370" width="82" style="24" customWidth="1"/>
    <col min="5371" max="5372" width="0" style="24" hidden="1" customWidth="1"/>
    <col min="5373" max="5373" width="16.42578125" style="24" customWidth="1"/>
    <col min="5374" max="5374" width="14.7109375" style="24" customWidth="1"/>
    <col min="5375" max="5375" width="14.5703125" style="24" customWidth="1"/>
    <col min="5376" max="5624" width="9.140625" style="24"/>
    <col min="5625" max="5625" width="29.28515625" style="24" customWidth="1"/>
    <col min="5626" max="5626" width="82" style="24" customWidth="1"/>
    <col min="5627" max="5628" width="0" style="24" hidden="1" customWidth="1"/>
    <col min="5629" max="5629" width="16.42578125" style="24" customWidth="1"/>
    <col min="5630" max="5630" width="14.7109375" style="24" customWidth="1"/>
    <col min="5631" max="5631" width="14.5703125" style="24" customWidth="1"/>
    <col min="5632" max="5880" width="9.140625" style="24"/>
    <col min="5881" max="5881" width="29.28515625" style="24" customWidth="1"/>
    <col min="5882" max="5882" width="82" style="24" customWidth="1"/>
    <col min="5883" max="5884" width="0" style="24" hidden="1" customWidth="1"/>
    <col min="5885" max="5885" width="16.42578125" style="24" customWidth="1"/>
    <col min="5886" max="5886" width="14.7109375" style="24" customWidth="1"/>
    <col min="5887" max="5887" width="14.5703125" style="24" customWidth="1"/>
    <col min="5888" max="6136" width="9.140625" style="24"/>
    <col min="6137" max="6137" width="29.28515625" style="24" customWidth="1"/>
    <col min="6138" max="6138" width="82" style="24" customWidth="1"/>
    <col min="6139" max="6140" width="0" style="24" hidden="1" customWidth="1"/>
    <col min="6141" max="6141" width="16.42578125" style="24" customWidth="1"/>
    <col min="6142" max="6142" width="14.7109375" style="24" customWidth="1"/>
    <col min="6143" max="6143" width="14.5703125" style="24" customWidth="1"/>
    <col min="6144" max="6392" width="9.140625" style="24"/>
    <col min="6393" max="6393" width="29.28515625" style="24" customWidth="1"/>
    <col min="6394" max="6394" width="82" style="24" customWidth="1"/>
    <col min="6395" max="6396" width="0" style="24" hidden="1" customWidth="1"/>
    <col min="6397" max="6397" width="16.42578125" style="24" customWidth="1"/>
    <col min="6398" max="6398" width="14.7109375" style="24" customWidth="1"/>
    <col min="6399" max="6399" width="14.5703125" style="24" customWidth="1"/>
    <col min="6400" max="6648" width="9.140625" style="24"/>
    <col min="6649" max="6649" width="29.28515625" style="24" customWidth="1"/>
    <col min="6650" max="6650" width="82" style="24" customWidth="1"/>
    <col min="6651" max="6652" width="0" style="24" hidden="1" customWidth="1"/>
    <col min="6653" max="6653" width="16.42578125" style="24" customWidth="1"/>
    <col min="6654" max="6654" width="14.7109375" style="24" customWidth="1"/>
    <col min="6655" max="6655" width="14.5703125" style="24" customWidth="1"/>
    <col min="6656" max="6904" width="9.140625" style="24"/>
    <col min="6905" max="6905" width="29.28515625" style="24" customWidth="1"/>
    <col min="6906" max="6906" width="82" style="24" customWidth="1"/>
    <col min="6907" max="6908" width="0" style="24" hidden="1" customWidth="1"/>
    <col min="6909" max="6909" width="16.42578125" style="24" customWidth="1"/>
    <col min="6910" max="6910" width="14.7109375" style="24" customWidth="1"/>
    <col min="6911" max="6911" width="14.5703125" style="24" customWidth="1"/>
    <col min="6912" max="7160" width="9.140625" style="24"/>
    <col min="7161" max="7161" width="29.28515625" style="24" customWidth="1"/>
    <col min="7162" max="7162" width="82" style="24" customWidth="1"/>
    <col min="7163" max="7164" width="0" style="24" hidden="1" customWidth="1"/>
    <col min="7165" max="7165" width="16.42578125" style="24" customWidth="1"/>
    <col min="7166" max="7166" width="14.7109375" style="24" customWidth="1"/>
    <col min="7167" max="7167" width="14.5703125" style="24" customWidth="1"/>
    <col min="7168" max="7416" width="9.140625" style="24"/>
    <col min="7417" max="7417" width="29.28515625" style="24" customWidth="1"/>
    <col min="7418" max="7418" width="82" style="24" customWidth="1"/>
    <col min="7419" max="7420" width="0" style="24" hidden="1" customWidth="1"/>
    <col min="7421" max="7421" width="16.42578125" style="24" customWidth="1"/>
    <col min="7422" max="7422" width="14.7109375" style="24" customWidth="1"/>
    <col min="7423" max="7423" width="14.5703125" style="24" customWidth="1"/>
    <col min="7424" max="7672" width="9.140625" style="24"/>
    <col min="7673" max="7673" width="29.28515625" style="24" customWidth="1"/>
    <col min="7674" max="7674" width="82" style="24" customWidth="1"/>
    <col min="7675" max="7676" width="0" style="24" hidden="1" customWidth="1"/>
    <col min="7677" max="7677" width="16.42578125" style="24" customWidth="1"/>
    <col min="7678" max="7678" width="14.7109375" style="24" customWidth="1"/>
    <col min="7679" max="7679" width="14.5703125" style="24" customWidth="1"/>
    <col min="7680" max="7928" width="9.140625" style="24"/>
    <col min="7929" max="7929" width="29.28515625" style="24" customWidth="1"/>
    <col min="7930" max="7930" width="82" style="24" customWidth="1"/>
    <col min="7931" max="7932" width="0" style="24" hidden="1" customWidth="1"/>
    <col min="7933" max="7933" width="16.42578125" style="24" customWidth="1"/>
    <col min="7934" max="7934" width="14.7109375" style="24" customWidth="1"/>
    <col min="7935" max="7935" width="14.5703125" style="24" customWidth="1"/>
    <col min="7936" max="8184" width="9.140625" style="24"/>
    <col min="8185" max="8185" width="29.28515625" style="24" customWidth="1"/>
    <col min="8186" max="8186" width="82" style="24" customWidth="1"/>
    <col min="8187" max="8188" width="0" style="24" hidden="1" customWidth="1"/>
    <col min="8189" max="8189" width="16.42578125" style="24" customWidth="1"/>
    <col min="8190" max="8190" width="14.7109375" style="24" customWidth="1"/>
    <col min="8191" max="8191" width="14.5703125" style="24" customWidth="1"/>
    <col min="8192" max="8440" width="9.140625" style="24"/>
    <col min="8441" max="8441" width="29.28515625" style="24" customWidth="1"/>
    <col min="8442" max="8442" width="82" style="24" customWidth="1"/>
    <col min="8443" max="8444" width="0" style="24" hidden="1" customWidth="1"/>
    <col min="8445" max="8445" width="16.42578125" style="24" customWidth="1"/>
    <col min="8446" max="8446" width="14.7109375" style="24" customWidth="1"/>
    <col min="8447" max="8447" width="14.5703125" style="24" customWidth="1"/>
    <col min="8448" max="8696" width="9.140625" style="24"/>
    <col min="8697" max="8697" width="29.28515625" style="24" customWidth="1"/>
    <col min="8698" max="8698" width="82" style="24" customWidth="1"/>
    <col min="8699" max="8700" width="0" style="24" hidden="1" customWidth="1"/>
    <col min="8701" max="8701" width="16.42578125" style="24" customWidth="1"/>
    <col min="8702" max="8702" width="14.7109375" style="24" customWidth="1"/>
    <col min="8703" max="8703" width="14.5703125" style="24" customWidth="1"/>
    <col min="8704" max="8952" width="9.140625" style="24"/>
    <col min="8953" max="8953" width="29.28515625" style="24" customWidth="1"/>
    <col min="8954" max="8954" width="82" style="24" customWidth="1"/>
    <col min="8955" max="8956" width="0" style="24" hidden="1" customWidth="1"/>
    <col min="8957" max="8957" width="16.42578125" style="24" customWidth="1"/>
    <col min="8958" max="8958" width="14.7109375" style="24" customWidth="1"/>
    <col min="8959" max="8959" width="14.5703125" style="24" customWidth="1"/>
    <col min="8960" max="9208" width="9.140625" style="24"/>
    <col min="9209" max="9209" width="29.28515625" style="24" customWidth="1"/>
    <col min="9210" max="9210" width="82" style="24" customWidth="1"/>
    <col min="9211" max="9212" width="0" style="24" hidden="1" customWidth="1"/>
    <col min="9213" max="9213" width="16.42578125" style="24" customWidth="1"/>
    <col min="9214" max="9214" width="14.7109375" style="24" customWidth="1"/>
    <col min="9215" max="9215" width="14.5703125" style="24" customWidth="1"/>
    <col min="9216" max="9464" width="9.140625" style="24"/>
    <col min="9465" max="9465" width="29.28515625" style="24" customWidth="1"/>
    <col min="9466" max="9466" width="82" style="24" customWidth="1"/>
    <col min="9467" max="9468" width="0" style="24" hidden="1" customWidth="1"/>
    <col min="9469" max="9469" width="16.42578125" style="24" customWidth="1"/>
    <col min="9470" max="9470" width="14.7109375" style="24" customWidth="1"/>
    <col min="9471" max="9471" width="14.5703125" style="24" customWidth="1"/>
    <col min="9472" max="9720" width="9.140625" style="24"/>
    <col min="9721" max="9721" width="29.28515625" style="24" customWidth="1"/>
    <col min="9722" max="9722" width="82" style="24" customWidth="1"/>
    <col min="9723" max="9724" width="0" style="24" hidden="1" customWidth="1"/>
    <col min="9725" max="9725" width="16.42578125" style="24" customWidth="1"/>
    <col min="9726" max="9726" width="14.7109375" style="24" customWidth="1"/>
    <col min="9727" max="9727" width="14.5703125" style="24" customWidth="1"/>
    <col min="9728" max="9976" width="9.140625" style="24"/>
    <col min="9977" max="9977" width="29.28515625" style="24" customWidth="1"/>
    <col min="9978" max="9978" width="82" style="24" customWidth="1"/>
    <col min="9979" max="9980" width="0" style="24" hidden="1" customWidth="1"/>
    <col min="9981" max="9981" width="16.42578125" style="24" customWidth="1"/>
    <col min="9982" max="9982" width="14.7109375" style="24" customWidth="1"/>
    <col min="9983" max="9983" width="14.5703125" style="24" customWidth="1"/>
    <col min="9984" max="10232" width="9.140625" style="24"/>
    <col min="10233" max="10233" width="29.28515625" style="24" customWidth="1"/>
    <col min="10234" max="10234" width="82" style="24" customWidth="1"/>
    <col min="10235" max="10236" width="0" style="24" hidden="1" customWidth="1"/>
    <col min="10237" max="10237" width="16.42578125" style="24" customWidth="1"/>
    <col min="10238" max="10238" width="14.7109375" style="24" customWidth="1"/>
    <col min="10239" max="10239" width="14.5703125" style="24" customWidth="1"/>
    <col min="10240" max="10488" width="9.140625" style="24"/>
    <col min="10489" max="10489" width="29.28515625" style="24" customWidth="1"/>
    <col min="10490" max="10490" width="82" style="24" customWidth="1"/>
    <col min="10491" max="10492" width="0" style="24" hidden="1" customWidth="1"/>
    <col min="10493" max="10493" width="16.42578125" style="24" customWidth="1"/>
    <col min="10494" max="10494" width="14.7109375" style="24" customWidth="1"/>
    <col min="10495" max="10495" width="14.5703125" style="24" customWidth="1"/>
    <col min="10496" max="10744" width="9.140625" style="24"/>
    <col min="10745" max="10745" width="29.28515625" style="24" customWidth="1"/>
    <col min="10746" max="10746" width="82" style="24" customWidth="1"/>
    <col min="10747" max="10748" width="0" style="24" hidden="1" customWidth="1"/>
    <col min="10749" max="10749" width="16.42578125" style="24" customWidth="1"/>
    <col min="10750" max="10750" width="14.7109375" style="24" customWidth="1"/>
    <col min="10751" max="10751" width="14.5703125" style="24" customWidth="1"/>
    <col min="10752" max="11000" width="9.140625" style="24"/>
    <col min="11001" max="11001" width="29.28515625" style="24" customWidth="1"/>
    <col min="11002" max="11002" width="82" style="24" customWidth="1"/>
    <col min="11003" max="11004" width="0" style="24" hidden="1" customWidth="1"/>
    <col min="11005" max="11005" width="16.42578125" style="24" customWidth="1"/>
    <col min="11006" max="11006" width="14.7109375" style="24" customWidth="1"/>
    <col min="11007" max="11007" width="14.5703125" style="24" customWidth="1"/>
    <col min="11008" max="11256" width="9.140625" style="24"/>
    <col min="11257" max="11257" width="29.28515625" style="24" customWidth="1"/>
    <col min="11258" max="11258" width="82" style="24" customWidth="1"/>
    <col min="11259" max="11260" width="0" style="24" hidden="1" customWidth="1"/>
    <col min="11261" max="11261" width="16.42578125" style="24" customWidth="1"/>
    <col min="11262" max="11262" width="14.7109375" style="24" customWidth="1"/>
    <col min="11263" max="11263" width="14.5703125" style="24" customWidth="1"/>
    <col min="11264" max="11512" width="9.140625" style="24"/>
    <col min="11513" max="11513" width="29.28515625" style="24" customWidth="1"/>
    <col min="11514" max="11514" width="82" style="24" customWidth="1"/>
    <col min="11515" max="11516" width="0" style="24" hidden="1" customWidth="1"/>
    <col min="11517" max="11517" width="16.42578125" style="24" customWidth="1"/>
    <col min="11518" max="11518" width="14.7109375" style="24" customWidth="1"/>
    <col min="11519" max="11519" width="14.5703125" style="24" customWidth="1"/>
    <col min="11520" max="11768" width="9.140625" style="24"/>
    <col min="11769" max="11769" width="29.28515625" style="24" customWidth="1"/>
    <col min="11770" max="11770" width="82" style="24" customWidth="1"/>
    <col min="11771" max="11772" width="0" style="24" hidden="1" customWidth="1"/>
    <col min="11773" max="11773" width="16.42578125" style="24" customWidth="1"/>
    <col min="11774" max="11774" width="14.7109375" style="24" customWidth="1"/>
    <col min="11775" max="11775" width="14.5703125" style="24" customWidth="1"/>
    <col min="11776" max="12024" width="9.140625" style="24"/>
    <col min="12025" max="12025" width="29.28515625" style="24" customWidth="1"/>
    <col min="12026" max="12026" width="82" style="24" customWidth="1"/>
    <col min="12027" max="12028" width="0" style="24" hidden="1" customWidth="1"/>
    <col min="12029" max="12029" width="16.42578125" style="24" customWidth="1"/>
    <col min="12030" max="12030" width="14.7109375" style="24" customWidth="1"/>
    <col min="12031" max="12031" width="14.5703125" style="24" customWidth="1"/>
    <col min="12032" max="12280" width="9.140625" style="24"/>
    <col min="12281" max="12281" width="29.28515625" style="24" customWidth="1"/>
    <col min="12282" max="12282" width="82" style="24" customWidth="1"/>
    <col min="12283" max="12284" width="0" style="24" hidden="1" customWidth="1"/>
    <col min="12285" max="12285" width="16.42578125" style="24" customWidth="1"/>
    <col min="12286" max="12286" width="14.7109375" style="24" customWidth="1"/>
    <col min="12287" max="12287" width="14.5703125" style="24" customWidth="1"/>
    <col min="12288" max="12536" width="9.140625" style="24"/>
    <col min="12537" max="12537" width="29.28515625" style="24" customWidth="1"/>
    <col min="12538" max="12538" width="82" style="24" customWidth="1"/>
    <col min="12539" max="12540" width="0" style="24" hidden="1" customWidth="1"/>
    <col min="12541" max="12541" width="16.42578125" style="24" customWidth="1"/>
    <col min="12542" max="12542" width="14.7109375" style="24" customWidth="1"/>
    <col min="12543" max="12543" width="14.5703125" style="24" customWidth="1"/>
    <col min="12544" max="12792" width="9.140625" style="24"/>
    <col min="12793" max="12793" width="29.28515625" style="24" customWidth="1"/>
    <col min="12794" max="12794" width="82" style="24" customWidth="1"/>
    <col min="12795" max="12796" width="0" style="24" hidden="1" customWidth="1"/>
    <col min="12797" max="12797" width="16.42578125" style="24" customWidth="1"/>
    <col min="12798" max="12798" width="14.7109375" style="24" customWidth="1"/>
    <col min="12799" max="12799" width="14.5703125" style="24" customWidth="1"/>
    <col min="12800" max="13048" width="9.140625" style="24"/>
    <col min="13049" max="13049" width="29.28515625" style="24" customWidth="1"/>
    <col min="13050" max="13050" width="82" style="24" customWidth="1"/>
    <col min="13051" max="13052" width="0" style="24" hidden="1" customWidth="1"/>
    <col min="13053" max="13053" width="16.42578125" style="24" customWidth="1"/>
    <col min="13054" max="13054" width="14.7109375" style="24" customWidth="1"/>
    <col min="13055" max="13055" width="14.5703125" style="24" customWidth="1"/>
    <col min="13056" max="13304" width="9.140625" style="24"/>
    <col min="13305" max="13305" width="29.28515625" style="24" customWidth="1"/>
    <col min="13306" max="13306" width="82" style="24" customWidth="1"/>
    <col min="13307" max="13308" width="0" style="24" hidden="1" customWidth="1"/>
    <col min="13309" max="13309" width="16.42578125" style="24" customWidth="1"/>
    <col min="13310" max="13310" width="14.7109375" style="24" customWidth="1"/>
    <col min="13311" max="13311" width="14.5703125" style="24" customWidth="1"/>
    <col min="13312" max="13560" width="9.140625" style="24"/>
    <col min="13561" max="13561" width="29.28515625" style="24" customWidth="1"/>
    <col min="13562" max="13562" width="82" style="24" customWidth="1"/>
    <col min="13563" max="13564" width="0" style="24" hidden="1" customWidth="1"/>
    <col min="13565" max="13565" width="16.42578125" style="24" customWidth="1"/>
    <col min="13566" max="13566" width="14.7109375" style="24" customWidth="1"/>
    <col min="13567" max="13567" width="14.5703125" style="24" customWidth="1"/>
    <col min="13568" max="13816" width="9.140625" style="24"/>
    <col min="13817" max="13817" width="29.28515625" style="24" customWidth="1"/>
    <col min="13818" max="13818" width="82" style="24" customWidth="1"/>
    <col min="13819" max="13820" width="0" style="24" hidden="1" customWidth="1"/>
    <col min="13821" max="13821" width="16.42578125" style="24" customWidth="1"/>
    <col min="13822" max="13822" width="14.7109375" style="24" customWidth="1"/>
    <col min="13823" max="13823" width="14.5703125" style="24" customWidth="1"/>
    <col min="13824" max="14072" width="9.140625" style="24"/>
    <col min="14073" max="14073" width="29.28515625" style="24" customWidth="1"/>
    <col min="14074" max="14074" width="82" style="24" customWidth="1"/>
    <col min="14075" max="14076" width="0" style="24" hidden="1" customWidth="1"/>
    <col min="14077" max="14077" width="16.42578125" style="24" customWidth="1"/>
    <col min="14078" max="14078" width="14.7109375" style="24" customWidth="1"/>
    <col min="14079" max="14079" width="14.5703125" style="24" customWidth="1"/>
    <col min="14080" max="14328" width="9.140625" style="24"/>
    <col min="14329" max="14329" width="29.28515625" style="24" customWidth="1"/>
    <col min="14330" max="14330" width="82" style="24" customWidth="1"/>
    <col min="14331" max="14332" width="0" style="24" hidden="1" customWidth="1"/>
    <col min="14333" max="14333" width="16.42578125" style="24" customWidth="1"/>
    <col min="14334" max="14334" width="14.7109375" style="24" customWidth="1"/>
    <col min="14335" max="14335" width="14.5703125" style="24" customWidth="1"/>
    <col min="14336" max="14584" width="9.140625" style="24"/>
    <col min="14585" max="14585" width="29.28515625" style="24" customWidth="1"/>
    <col min="14586" max="14586" width="82" style="24" customWidth="1"/>
    <col min="14587" max="14588" width="0" style="24" hidden="1" customWidth="1"/>
    <col min="14589" max="14589" width="16.42578125" style="24" customWidth="1"/>
    <col min="14590" max="14590" width="14.7109375" style="24" customWidth="1"/>
    <col min="14591" max="14591" width="14.5703125" style="24" customWidth="1"/>
    <col min="14592" max="14840" width="9.140625" style="24"/>
    <col min="14841" max="14841" width="29.28515625" style="24" customWidth="1"/>
    <col min="14842" max="14842" width="82" style="24" customWidth="1"/>
    <col min="14843" max="14844" width="0" style="24" hidden="1" customWidth="1"/>
    <col min="14845" max="14845" width="16.42578125" style="24" customWidth="1"/>
    <col min="14846" max="14846" width="14.7109375" style="24" customWidth="1"/>
    <col min="14847" max="14847" width="14.5703125" style="24" customWidth="1"/>
    <col min="14848" max="15096" width="9.140625" style="24"/>
    <col min="15097" max="15097" width="29.28515625" style="24" customWidth="1"/>
    <col min="15098" max="15098" width="82" style="24" customWidth="1"/>
    <col min="15099" max="15100" width="0" style="24" hidden="1" customWidth="1"/>
    <col min="15101" max="15101" width="16.42578125" style="24" customWidth="1"/>
    <col min="15102" max="15102" width="14.7109375" style="24" customWidth="1"/>
    <col min="15103" max="15103" width="14.5703125" style="24" customWidth="1"/>
    <col min="15104" max="15352" width="9.140625" style="24"/>
    <col min="15353" max="15353" width="29.28515625" style="24" customWidth="1"/>
    <col min="15354" max="15354" width="82" style="24" customWidth="1"/>
    <col min="15355" max="15356" width="0" style="24" hidden="1" customWidth="1"/>
    <col min="15357" max="15357" width="16.42578125" style="24" customWidth="1"/>
    <col min="15358" max="15358" width="14.7109375" style="24" customWidth="1"/>
    <col min="15359" max="15359" width="14.5703125" style="24" customWidth="1"/>
    <col min="15360" max="15608" width="9.140625" style="24"/>
    <col min="15609" max="15609" width="29.28515625" style="24" customWidth="1"/>
    <col min="15610" max="15610" width="82" style="24" customWidth="1"/>
    <col min="15611" max="15612" width="0" style="24" hidden="1" customWidth="1"/>
    <col min="15613" max="15613" width="16.42578125" style="24" customWidth="1"/>
    <col min="15614" max="15614" width="14.7109375" style="24" customWidth="1"/>
    <col min="15615" max="15615" width="14.5703125" style="24" customWidth="1"/>
    <col min="15616" max="15864" width="9.140625" style="24"/>
    <col min="15865" max="15865" width="29.28515625" style="24" customWidth="1"/>
    <col min="15866" max="15866" width="82" style="24" customWidth="1"/>
    <col min="15867" max="15868" width="0" style="24" hidden="1" customWidth="1"/>
    <col min="15869" max="15869" width="16.42578125" style="24" customWidth="1"/>
    <col min="15870" max="15870" width="14.7109375" style="24" customWidth="1"/>
    <col min="15871" max="15871" width="14.5703125" style="24" customWidth="1"/>
    <col min="15872" max="16120" width="9.140625" style="24"/>
    <col min="16121" max="16121" width="29.28515625" style="24" customWidth="1"/>
    <col min="16122" max="16122" width="82" style="24" customWidth="1"/>
    <col min="16123" max="16124" width="0" style="24" hidden="1" customWidth="1"/>
    <col min="16125" max="16125" width="16.42578125" style="24" customWidth="1"/>
    <col min="16126" max="16126" width="14.7109375" style="24" customWidth="1"/>
    <col min="16127" max="16127" width="14.5703125" style="24" customWidth="1"/>
    <col min="16128" max="16384" width="9.140625" style="24"/>
  </cols>
  <sheetData>
    <row r="1" spans="1:7" ht="15.75" x14ac:dyDescent="0.2">
      <c r="A1" s="235"/>
      <c r="B1" s="6"/>
      <c r="C1" s="6" t="s">
        <v>775</v>
      </c>
    </row>
    <row r="2" spans="1:7" ht="15.75" x14ac:dyDescent="0.2">
      <c r="C2" s="23" t="s">
        <v>772</v>
      </c>
    </row>
    <row r="3" spans="1:7" ht="15.75" x14ac:dyDescent="0.2">
      <c r="C3" s="1" t="s">
        <v>773</v>
      </c>
    </row>
    <row r="4" spans="1:7" ht="15.75" x14ac:dyDescent="0.2">
      <c r="C4" s="1" t="s">
        <v>656</v>
      </c>
    </row>
    <row r="5" spans="1:7" ht="15.75" x14ac:dyDescent="0.2">
      <c r="B5" s="7"/>
    </row>
    <row r="6" spans="1:7" ht="15.75" x14ac:dyDescent="0.2">
      <c r="A6" s="223" t="s">
        <v>759</v>
      </c>
      <c r="B6" s="223"/>
      <c r="C6" s="223"/>
      <c r="D6" s="223"/>
      <c r="E6" s="223"/>
    </row>
    <row r="7" spans="1:7" ht="18.75" x14ac:dyDescent="0.2">
      <c r="A7" s="224"/>
      <c r="B7" s="224"/>
      <c r="C7" s="25"/>
      <c r="D7" s="25"/>
      <c r="E7" s="25"/>
    </row>
    <row r="8" spans="1:7" ht="18.75" x14ac:dyDescent="0.25">
      <c r="A8" s="26"/>
      <c r="B8" s="26"/>
      <c r="C8" s="27"/>
      <c r="D8" s="28"/>
      <c r="E8" s="15" t="s">
        <v>625</v>
      </c>
    </row>
    <row r="9" spans="1:7" ht="31.5" x14ac:dyDescent="0.2">
      <c r="A9" s="29" t="s">
        <v>760</v>
      </c>
      <c r="B9" s="30" t="s">
        <v>761</v>
      </c>
      <c r="C9" s="22" t="s">
        <v>660</v>
      </c>
      <c r="D9" s="22" t="s">
        <v>661</v>
      </c>
      <c r="E9" s="22" t="s">
        <v>662</v>
      </c>
    </row>
    <row r="10" spans="1:7" ht="15.75" x14ac:dyDescent="0.2">
      <c r="A10" s="30">
        <v>1</v>
      </c>
      <c r="B10" s="30">
        <v>2</v>
      </c>
      <c r="C10" s="30">
        <v>3</v>
      </c>
      <c r="D10" s="30">
        <v>4</v>
      </c>
      <c r="E10" s="30">
        <v>5</v>
      </c>
    </row>
    <row r="11" spans="1:7" ht="18.75" x14ac:dyDescent="0.2">
      <c r="A11" s="31"/>
      <c r="B11" s="32"/>
      <c r="C11" s="33"/>
      <c r="D11" s="33"/>
      <c r="E11" s="33"/>
    </row>
    <row r="12" spans="1:7" ht="18.75" x14ac:dyDescent="0.25">
      <c r="A12" s="34" t="s">
        <v>762</v>
      </c>
      <c r="B12" s="35" t="s">
        <v>763</v>
      </c>
      <c r="C12" s="36">
        <v>4194023.5999999996</v>
      </c>
      <c r="D12" s="36">
        <v>3902180.0999999996</v>
      </c>
      <c r="E12" s="36">
        <v>3959231.8</v>
      </c>
      <c r="F12" s="114"/>
      <c r="G12"/>
    </row>
    <row r="13" spans="1:7" ht="18.75" x14ac:dyDescent="0.3">
      <c r="A13" s="34"/>
      <c r="B13" s="35"/>
      <c r="C13" s="36"/>
      <c r="D13" s="36"/>
      <c r="E13" s="36"/>
      <c r="F13" s="115"/>
      <c r="G13" s="115"/>
    </row>
    <row r="14" spans="1:7" ht="15.75" x14ac:dyDescent="0.25">
      <c r="A14" s="37"/>
      <c r="B14" s="38"/>
      <c r="C14" s="39"/>
      <c r="D14" s="40"/>
      <c r="E14" s="41"/>
    </row>
    <row r="15" spans="1:7" ht="15.75" x14ac:dyDescent="0.25">
      <c r="A15" s="42" t="s">
        <v>764</v>
      </c>
      <c r="B15" s="43" t="s">
        <v>765</v>
      </c>
      <c r="C15" s="44">
        <v>4342851.5</v>
      </c>
      <c r="D15" s="36">
        <v>3902180.1000000006</v>
      </c>
      <c r="E15" s="45">
        <v>3959231.8</v>
      </c>
    </row>
    <row r="16" spans="1:7" ht="15.75" x14ac:dyDescent="0.25">
      <c r="A16" s="46"/>
      <c r="B16" s="47"/>
      <c r="C16" s="48"/>
      <c r="D16" s="49"/>
      <c r="E16" s="50"/>
    </row>
    <row r="17" spans="1:5" ht="12.75" customHeight="1" x14ac:dyDescent="0.2">
      <c r="A17" s="225"/>
      <c r="B17" s="227" t="s">
        <v>766</v>
      </c>
      <c r="C17" s="228">
        <f>C15-C12</f>
        <v>148827.90000000037</v>
      </c>
      <c r="D17" s="228">
        <f t="shared" ref="D17:E17" si="0">D12-D15</f>
        <v>0</v>
      </c>
      <c r="E17" s="228">
        <f t="shared" si="0"/>
        <v>0</v>
      </c>
    </row>
    <row r="18" spans="1:5" x14ac:dyDescent="0.2">
      <c r="A18" s="226"/>
      <c r="B18" s="227"/>
      <c r="C18" s="229"/>
      <c r="D18" s="229"/>
      <c r="E18" s="229"/>
    </row>
    <row r="20" spans="1:5" hidden="1" x14ac:dyDescent="0.2"/>
    <row r="21" spans="1:5" hidden="1" x14ac:dyDescent="0.2">
      <c r="B21" s="51" t="s">
        <v>767</v>
      </c>
      <c r="C21" s="110">
        <v>243741.3</v>
      </c>
    </row>
    <row r="22" spans="1:5" hidden="1" x14ac:dyDescent="0.2">
      <c r="B22" s="51" t="s">
        <v>768</v>
      </c>
      <c r="C22" s="111">
        <v>2044560.9</v>
      </c>
      <c r="D22" s="116" t="s">
        <v>837</v>
      </c>
      <c r="E22" s="52"/>
    </row>
    <row r="23" spans="1:5" hidden="1" x14ac:dyDescent="0.2">
      <c r="B23" s="51" t="s">
        <v>769</v>
      </c>
      <c r="C23" s="112">
        <v>2139474.2999999998</v>
      </c>
      <c r="D23" s="53"/>
      <c r="E23" s="53"/>
    </row>
    <row r="24" spans="1:5" hidden="1" x14ac:dyDescent="0.2">
      <c r="B24" s="51" t="s">
        <v>770</v>
      </c>
      <c r="C24" s="112">
        <f>C21+C22-C23</f>
        <v>148827.89999999991</v>
      </c>
      <c r="D24" s="113" t="s">
        <v>836</v>
      </c>
      <c r="E24" s="113"/>
    </row>
    <row r="25" spans="1:5" hidden="1" x14ac:dyDescent="0.2"/>
    <row r="27" spans="1:5" x14ac:dyDescent="0.2">
      <c r="D27" s="54"/>
      <c r="E27" s="55"/>
    </row>
    <row r="28" spans="1:5" x14ac:dyDescent="0.2">
      <c r="D28" s="55"/>
      <c r="E28" s="55"/>
    </row>
    <row r="29" spans="1:5" x14ac:dyDescent="0.2">
      <c r="C29" s="56"/>
      <c r="D29" s="57"/>
      <c r="E29" s="55"/>
    </row>
    <row r="30" spans="1:5" x14ac:dyDescent="0.2">
      <c r="C30" s="58"/>
      <c r="D30" s="55"/>
      <c r="E30" s="55"/>
    </row>
    <row r="31" spans="1:5" x14ac:dyDescent="0.2">
      <c r="C31" s="59"/>
      <c r="D31" s="60"/>
      <c r="E31" s="61"/>
    </row>
    <row r="32" spans="1:5" x14ac:dyDescent="0.2">
      <c r="C32" s="62"/>
    </row>
    <row r="35" spans="4:5" x14ac:dyDescent="0.2">
      <c r="D35" s="53"/>
      <c r="E35" s="53"/>
    </row>
  </sheetData>
  <mergeCells count="7">
    <mergeCell ref="A6:E6"/>
    <mergeCell ref="A7:B7"/>
    <mergeCell ref="A17:A18"/>
    <mergeCell ref="B17:B18"/>
    <mergeCell ref="C17:C18"/>
    <mergeCell ref="D17:D18"/>
    <mergeCell ref="E17:E18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="90" zoomScaleNormal="90" workbookViewId="0">
      <selection activeCell="A8" sqref="A8"/>
    </sheetView>
  </sheetViews>
  <sheetFormatPr defaultRowHeight="15.75" x14ac:dyDescent="0.2"/>
  <cols>
    <col min="1" max="1" width="118.42578125" style="1" customWidth="1"/>
    <col min="2" max="3" width="17.7109375" style="1" hidden="1" customWidth="1"/>
    <col min="4" max="4" width="17.7109375" style="1" customWidth="1"/>
    <col min="5" max="6" width="17.42578125" style="1" hidden="1" customWidth="1"/>
    <col min="7" max="7" width="17.42578125" style="1" customWidth="1"/>
    <col min="8" max="8" width="17.85546875" style="1" hidden="1" customWidth="1"/>
    <col min="9" max="9" width="15.140625" style="1" hidden="1" customWidth="1"/>
    <col min="10" max="10" width="17.140625" style="1" customWidth="1"/>
    <col min="11" max="11" width="10.28515625" style="1" customWidth="1"/>
    <col min="12" max="16384" width="9.140625" style="1"/>
  </cols>
  <sheetData>
    <row r="1" spans="1:10" x14ac:dyDescent="0.2">
      <c r="C1" s="6"/>
      <c r="D1" s="13"/>
      <c r="E1" s="13"/>
      <c r="F1" s="13"/>
      <c r="G1" s="6" t="s">
        <v>834</v>
      </c>
      <c r="I1" s="13"/>
      <c r="J1" s="90"/>
    </row>
    <row r="2" spans="1:10" x14ac:dyDescent="0.2">
      <c r="A2" s="90"/>
      <c r="C2" s="132"/>
      <c r="D2" s="192"/>
      <c r="E2" s="13"/>
      <c r="F2" s="13"/>
      <c r="G2" s="132" t="s">
        <v>772</v>
      </c>
    </row>
    <row r="3" spans="1:10" x14ac:dyDescent="0.2">
      <c r="A3" s="90"/>
      <c r="G3" s="1" t="s">
        <v>773</v>
      </c>
    </row>
    <row r="4" spans="1:10" x14ac:dyDescent="0.2">
      <c r="A4" s="90"/>
      <c r="G4" s="1" t="s">
        <v>656</v>
      </c>
    </row>
    <row r="5" spans="1:10" x14ac:dyDescent="0.2">
      <c r="A5" s="90"/>
    </row>
    <row r="6" spans="1:10" ht="31.5" customHeight="1" x14ac:dyDescent="0.2">
      <c r="A6" s="230" t="s">
        <v>809</v>
      </c>
      <c r="B6" s="230"/>
      <c r="C6" s="230"/>
      <c r="D6" s="230"/>
      <c r="E6" s="230"/>
      <c r="F6" s="230"/>
      <c r="G6" s="230"/>
      <c r="H6" s="230"/>
      <c r="I6" s="230"/>
      <c r="J6" s="230"/>
    </row>
    <row r="7" spans="1:10" x14ac:dyDescent="0.2">
      <c r="A7" s="133"/>
      <c r="B7" s="133"/>
      <c r="C7" s="169"/>
      <c r="D7" s="169"/>
      <c r="E7" s="133"/>
      <c r="F7" s="169"/>
      <c r="G7" s="169"/>
    </row>
    <row r="8" spans="1:10" x14ac:dyDescent="0.2">
      <c r="A8" s="133"/>
      <c r="B8" s="92"/>
      <c r="C8" s="92"/>
      <c r="D8" s="92"/>
      <c r="E8" s="133"/>
      <c r="F8" s="169"/>
      <c r="G8" s="169"/>
      <c r="J8" s="1" t="s">
        <v>810</v>
      </c>
    </row>
    <row r="9" spans="1:10" ht="35.25" customHeight="1" x14ac:dyDescent="0.2">
      <c r="A9" s="93" t="s">
        <v>811</v>
      </c>
      <c r="B9" s="142" t="s">
        <v>876</v>
      </c>
      <c r="C9" s="142" t="s">
        <v>858</v>
      </c>
      <c r="D9" s="174" t="s">
        <v>859</v>
      </c>
      <c r="E9" s="142" t="s">
        <v>877</v>
      </c>
      <c r="F9" s="142" t="s">
        <v>858</v>
      </c>
      <c r="G9" s="174" t="s">
        <v>861</v>
      </c>
      <c r="H9" s="142" t="s">
        <v>878</v>
      </c>
      <c r="I9" s="142" t="s">
        <v>858</v>
      </c>
      <c r="J9" s="174" t="s">
        <v>863</v>
      </c>
    </row>
    <row r="10" spans="1:10" x14ac:dyDescent="0.2">
      <c r="A10" s="93">
        <v>1</v>
      </c>
      <c r="B10" s="94">
        <v>2</v>
      </c>
      <c r="C10" s="94">
        <v>3</v>
      </c>
      <c r="D10" s="94">
        <v>2</v>
      </c>
      <c r="E10" s="94">
        <v>5</v>
      </c>
      <c r="F10" s="94">
        <v>6</v>
      </c>
      <c r="G10" s="94">
        <v>3</v>
      </c>
      <c r="H10" s="94">
        <v>8</v>
      </c>
      <c r="I10" s="94">
        <v>9</v>
      </c>
      <c r="J10" s="94">
        <v>4</v>
      </c>
    </row>
    <row r="11" spans="1:10" ht="20.25" customHeight="1" x14ac:dyDescent="0.25">
      <c r="A11" s="4" t="s">
        <v>812</v>
      </c>
      <c r="B11" s="95">
        <f>SUM(B12:B14)</f>
        <v>174557</v>
      </c>
      <c r="C11" s="95">
        <f t="shared" ref="C11:D11" si="0">SUM(C12:C14)</f>
        <v>0</v>
      </c>
      <c r="D11" s="95">
        <f t="shared" si="0"/>
        <v>174557</v>
      </c>
      <c r="E11" s="95">
        <f t="shared" ref="E11:H11" si="1">SUM(E12:E14)</f>
        <v>103824.1</v>
      </c>
      <c r="F11" s="95">
        <f t="shared" ref="F11" si="2">SUM(F12:F14)</f>
        <v>0</v>
      </c>
      <c r="G11" s="95">
        <f t="shared" ref="G11" si="3">SUM(G12:G14)</f>
        <v>103824.1</v>
      </c>
      <c r="H11" s="95">
        <f t="shared" si="1"/>
        <v>87735.2</v>
      </c>
      <c r="I11" s="95">
        <f t="shared" ref="I11" si="4">SUM(I12:I14)</f>
        <v>0</v>
      </c>
      <c r="J11" s="95">
        <f t="shared" ref="J11" si="5">SUM(J12:J14)</f>
        <v>87735.2</v>
      </c>
    </row>
    <row r="12" spans="1:10" ht="31.5" x14ac:dyDescent="0.25">
      <c r="A12" s="96" t="s">
        <v>813</v>
      </c>
      <c r="B12" s="3">
        <v>154670.29999999999</v>
      </c>
      <c r="C12" s="3"/>
      <c r="D12" s="3">
        <f>SUM(B12:C12)</f>
        <v>154670.29999999999</v>
      </c>
      <c r="E12" s="3">
        <v>103824.1</v>
      </c>
      <c r="F12" s="3"/>
      <c r="G12" s="3">
        <f>SUM(E12:F12)</f>
        <v>103824.1</v>
      </c>
      <c r="H12" s="3">
        <v>87735.2</v>
      </c>
      <c r="I12" s="3"/>
      <c r="J12" s="3">
        <f>SUM(H12:I12)</f>
        <v>87735.2</v>
      </c>
    </row>
    <row r="13" spans="1:10" ht="31.5" x14ac:dyDescent="0.25">
      <c r="A13" s="96" t="s">
        <v>814</v>
      </c>
      <c r="B13" s="3">
        <v>19526.2</v>
      </c>
      <c r="C13" s="3"/>
      <c r="D13" s="3">
        <f t="shared" ref="D13:D14" si="6">SUM(B13:C13)</f>
        <v>19526.2</v>
      </c>
      <c r="E13" s="3"/>
      <c r="F13" s="3"/>
      <c r="G13" s="3"/>
      <c r="H13" s="3"/>
      <c r="I13" s="3"/>
      <c r="J13" s="3"/>
    </row>
    <row r="14" spans="1:10" ht="31.5" x14ac:dyDescent="0.25">
      <c r="A14" s="97" t="s">
        <v>815</v>
      </c>
      <c r="B14" s="3">
        <v>360.5</v>
      </c>
      <c r="C14" s="3"/>
      <c r="D14" s="3">
        <f t="shared" si="6"/>
        <v>360.5</v>
      </c>
      <c r="E14" s="3"/>
      <c r="F14" s="3"/>
      <c r="G14" s="3"/>
      <c r="H14" s="3"/>
      <c r="I14" s="3"/>
      <c r="J14" s="3"/>
    </row>
    <row r="15" spans="1:10" ht="23.25" customHeight="1" x14ac:dyDescent="0.25">
      <c r="A15" s="4" t="s">
        <v>816</v>
      </c>
      <c r="B15" s="98">
        <f>SUM(B16:B17)</f>
        <v>5098.5</v>
      </c>
      <c r="C15" s="98">
        <f t="shared" ref="C15:D15" si="7">SUM(C16:C17)</f>
        <v>0</v>
      </c>
      <c r="D15" s="98">
        <f t="shared" si="7"/>
        <v>5098.5</v>
      </c>
      <c r="E15" s="98">
        <f t="shared" ref="E15:H15" si="8">SUM(E16:E17)</f>
        <v>5558.8</v>
      </c>
      <c r="F15" s="98">
        <f t="shared" ref="F15" si="9">SUM(F16:F17)</f>
        <v>0</v>
      </c>
      <c r="G15" s="98">
        <f t="shared" ref="G15" si="10">SUM(G16:G17)</f>
        <v>5558.8</v>
      </c>
      <c r="H15" s="98">
        <f t="shared" si="8"/>
        <v>5540.2</v>
      </c>
      <c r="I15" s="98">
        <f t="shared" ref="I15" si="11">SUM(I16:I17)</f>
        <v>0</v>
      </c>
      <c r="J15" s="98">
        <f t="shared" ref="J15" si="12">SUM(J16:J17)</f>
        <v>5540.2</v>
      </c>
    </row>
    <row r="16" spans="1:10" ht="31.5" x14ac:dyDescent="0.25">
      <c r="A16" s="99" t="s">
        <v>579</v>
      </c>
      <c r="B16" s="9">
        <v>16.5</v>
      </c>
      <c r="C16" s="184">
        <v>0</v>
      </c>
      <c r="D16" s="3">
        <f t="shared" ref="D16:D17" si="13">SUM(B16:C16)</f>
        <v>16.5</v>
      </c>
      <c r="E16" s="9">
        <v>320.5</v>
      </c>
      <c r="F16" s="184">
        <v>0</v>
      </c>
      <c r="G16" s="3">
        <f t="shared" ref="G16:G17" si="14">SUM(E16:F16)</f>
        <v>320.5</v>
      </c>
      <c r="H16" s="9">
        <v>301.89999999999998</v>
      </c>
      <c r="I16" s="184">
        <v>0</v>
      </c>
      <c r="J16" s="3">
        <f t="shared" ref="J16:J17" si="15">SUM(H16:I16)</f>
        <v>301.89999999999998</v>
      </c>
    </row>
    <row r="17" spans="1:10" ht="21.75" customHeight="1" x14ac:dyDescent="0.25">
      <c r="A17" s="99" t="s">
        <v>583</v>
      </c>
      <c r="B17" s="9">
        <v>5082</v>
      </c>
      <c r="C17" s="3"/>
      <c r="D17" s="3">
        <f t="shared" si="13"/>
        <v>5082</v>
      </c>
      <c r="E17" s="9">
        <v>5238.3</v>
      </c>
      <c r="F17" s="3"/>
      <c r="G17" s="3">
        <f t="shared" si="14"/>
        <v>5238.3</v>
      </c>
      <c r="H17" s="9">
        <v>5238.3</v>
      </c>
      <c r="I17" s="3"/>
      <c r="J17" s="3">
        <f t="shared" si="15"/>
        <v>5238.3</v>
      </c>
    </row>
    <row r="18" spans="1:10" ht="22.5" customHeight="1" x14ac:dyDescent="0.25">
      <c r="A18" s="4" t="s">
        <v>817</v>
      </c>
      <c r="B18" s="10">
        <f>SUM(B19:B34)</f>
        <v>1455499.5000000005</v>
      </c>
      <c r="C18" s="10">
        <f t="shared" ref="C18:D18" si="16">SUM(C19:C34)</f>
        <v>0</v>
      </c>
      <c r="D18" s="10">
        <f t="shared" si="16"/>
        <v>1455499.5000000005</v>
      </c>
      <c r="E18" s="10">
        <f t="shared" ref="E18:H18" si="17">SUM(E19:E34)</f>
        <v>1480060.2000000004</v>
      </c>
      <c r="F18" s="10">
        <f t="shared" ref="F18" si="18">SUM(F19:F34)</f>
        <v>0</v>
      </c>
      <c r="G18" s="10">
        <f t="shared" ref="G18" si="19">SUM(G19:G34)</f>
        <v>1480060.2000000004</v>
      </c>
      <c r="H18" s="10">
        <f t="shared" si="17"/>
        <v>1520098.4000000004</v>
      </c>
      <c r="I18" s="10">
        <f t="shared" ref="I18" si="20">SUM(I19:I34)</f>
        <v>0</v>
      </c>
      <c r="J18" s="10">
        <f t="shared" ref="J18" si="21">SUM(J19:J34)</f>
        <v>1520098.4000000004</v>
      </c>
    </row>
    <row r="19" spans="1:10" x14ac:dyDescent="0.25">
      <c r="A19" s="117" t="s">
        <v>604</v>
      </c>
      <c r="B19" s="9">
        <v>1408551.5</v>
      </c>
      <c r="C19" s="3"/>
      <c r="D19" s="3">
        <f t="shared" ref="D19:D34" si="22">SUM(B19:C19)</f>
        <v>1408551.5</v>
      </c>
      <c r="E19" s="9">
        <v>1414183.9</v>
      </c>
      <c r="F19" s="3"/>
      <c r="G19" s="3">
        <f t="shared" ref="G19:G34" si="23">SUM(E19:F19)</f>
        <v>1414183.9</v>
      </c>
      <c r="H19" s="9">
        <v>1401983.8</v>
      </c>
      <c r="I19" s="3"/>
      <c r="J19" s="3">
        <f t="shared" ref="J19:J34" si="24">SUM(H19:I19)</f>
        <v>1401983.8</v>
      </c>
    </row>
    <row r="20" spans="1:10" ht="21.75" customHeight="1" x14ac:dyDescent="0.25">
      <c r="A20" s="99" t="s">
        <v>571</v>
      </c>
      <c r="B20" s="9">
        <v>8263.2999999999993</v>
      </c>
      <c r="C20" s="3"/>
      <c r="D20" s="3">
        <f t="shared" si="22"/>
        <v>8263.2999999999993</v>
      </c>
      <c r="E20" s="9">
        <v>8505.7999999999993</v>
      </c>
      <c r="F20" s="3"/>
      <c r="G20" s="3">
        <f t="shared" si="23"/>
        <v>8505.7999999999993</v>
      </c>
      <c r="H20" s="9">
        <v>8505.7999999999993</v>
      </c>
      <c r="I20" s="3"/>
      <c r="J20" s="3">
        <f t="shared" si="24"/>
        <v>8505.7999999999993</v>
      </c>
    </row>
    <row r="21" spans="1:10" ht="31.5" x14ac:dyDescent="0.25">
      <c r="A21" s="100" t="s">
        <v>597</v>
      </c>
      <c r="B21" s="9">
        <v>448.5</v>
      </c>
      <c r="C21" s="3"/>
      <c r="D21" s="3">
        <f t="shared" si="22"/>
        <v>448.5</v>
      </c>
      <c r="E21" s="9">
        <v>469.3</v>
      </c>
      <c r="F21" s="3"/>
      <c r="G21" s="3">
        <f t="shared" si="23"/>
        <v>469.3</v>
      </c>
      <c r="H21" s="9">
        <v>549.70000000000005</v>
      </c>
      <c r="I21" s="3"/>
      <c r="J21" s="3">
        <f t="shared" si="24"/>
        <v>549.70000000000005</v>
      </c>
    </row>
    <row r="22" spans="1:10" ht="47.25" x14ac:dyDescent="0.25">
      <c r="A22" s="101" t="s">
        <v>818</v>
      </c>
      <c r="B22" s="109"/>
      <c r="C22" s="3"/>
      <c r="D22" s="3"/>
      <c r="E22" s="9">
        <v>18577.7</v>
      </c>
      <c r="F22" s="3"/>
      <c r="G22" s="3">
        <f t="shared" si="23"/>
        <v>18577.7</v>
      </c>
      <c r="H22" s="9">
        <v>70595.199999999997</v>
      </c>
      <c r="I22" s="3"/>
      <c r="J22" s="3">
        <f t="shared" si="24"/>
        <v>70595.199999999997</v>
      </c>
    </row>
    <row r="23" spans="1:10" ht="37.5" customHeight="1" x14ac:dyDescent="0.25">
      <c r="A23" s="99" t="s">
        <v>563</v>
      </c>
      <c r="B23" s="9">
        <v>272.7</v>
      </c>
      <c r="C23" s="3"/>
      <c r="D23" s="3">
        <f t="shared" si="22"/>
        <v>272.7</v>
      </c>
      <c r="E23" s="9">
        <v>280.8</v>
      </c>
      <c r="F23" s="3"/>
      <c r="G23" s="3">
        <f t="shared" si="23"/>
        <v>280.8</v>
      </c>
      <c r="H23" s="9">
        <v>421.2</v>
      </c>
      <c r="I23" s="3"/>
      <c r="J23" s="3">
        <f t="shared" si="24"/>
        <v>421.2</v>
      </c>
    </row>
    <row r="24" spans="1:10" ht="20.25" customHeight="1" x14ac:dyDescent="0.25">
      <c r="A24" s="101" t="s">
        <v>615</v>
      </c>
      <c r="B24" s="9">
        <v>26692.6</v>
      </c>
      <c r="C24" s="3"/>
      <c r="D24" s="3">
        <f t="shared" si="22"/>
        <v>26692.6</v>
      </c>
      <c r="E24" s="9">
        <v>26692.6</v>
      </c>
      <c r="F24" s="3"/>
      <c r="G24" s="3">
        <f t="shared" si="23"/>
        <v>26692.6</v>
      </c>
      <c r="H24" s="9">
        <v>26692.6</v>
      </c>
      <c r="I24" s="3"/>
      <c r="J24" s="3">
        <f t="shared" si="24"/>
        <v>26692.6</v>
      </c>
    </row>
    <row r="25" spans="1:10" ht="47.25" x14ac:dyDescent="0.25">
      <c r="A25" s="99" t="s">
        <v>617</v>
      </c>
      <c r="B25" s="9">
        <v>5529.6</v>
      </c>
      <c r="C25" s="3"/>
      <c r="D25" s="3">
        <f t="shared" si="22"/>
        <v>5529.6</v>
      </c>
      <c r="E25" s="9">
        <v>5529.6</v>
      </c>
      <c r="F25" s="3"/>
      <c r="G25" s="3">
        <f t="shared" si="23"/>
        <v>5529.6</v>
      </c>
      <c r="H25" s="9">
        <v>5529.6</v>
      </c>
      <c r="I25" s="3"/>
      <c r="J25" s="3">
        <f t="shared" si="24"/>
        <v>5529.6</v>
      </c>
    </row>
    <row r="26" spans="1:10" ht="31.5" x14ac:dyDescent="0.25">
      <c r="A26" s="99" t="s">
        <v>573</v>
      </c>
      <c r="B26" s="3">
        <v>0.8</v>
      </c>
      <c r="C26" s="3"/>
      <c r="D26" s="3">
        <f t="shared" si="22"/>
        <v>0.8</v>
      </c>
      <c r="E26" s="3">
        <v>0.8</v>
      </c>
      <c r="F26" s="3"/>
      <c r="G26" s="3">
        <f t="shared" si="23"/>
        <v>0.8</v>
      </c>
      <c r="H26" s="3">
        <v>0.8</v>
      </c>
      <c r="I26" s="3"/>
      <c r="J26" s="3">
        <f t="shared" si="24"/>
        <v>0.8</v>
      </c>
    </row>
    <row r="27" spans="1:10" ht="31.5" x14ac:dyDescent="0.25">
      <c r="A27" s="99" t="s">
        <v>819</v>
      </c>
      <c r="B27" s="9">
        <v>1218.5</v>
      </c>
      <c r="C27" s="3"/>
      <c r="D27" s="3">
        <f t="shared" si="22"/>
        <v>1218.5</v>
      </c>
      <c r="E27" s="9">
        <v>1252.2</v>
      </c>
      <c r="F27" s="3"/>
      <c r="G27" s="3">
        <f t="shared" si="23"/>
        <v>1252.2</v>
      </c>
      <c r="H27" s="9">
        <v>1252.2</v>
      </c>
      <c r="I27" s="3"/>
      <c r="J27" s="3">
        <f t="shared" si="24"/>
        <v>1252.2</v>
      </c>
    </row>
    <row r="28" spans="1:10" ht="21" customHeight="1" x14ac:dyDescent="0.25">
      <c r="A28" s="99" t="s">
        <v>567</v>
      </c>
      <c r="B28" s="9">
        <v>176.6</v>
      </c>
      <c r="C28" s="3"/>
      <c r="D28" s="3">
        <f t="shared" si="22"/>
        <v>176.6</v>
      </c>
      <c r="E28" s="9">
        <v>176.6</v>
      </c>
      <c r="F28" s="3"/>
      <c r="G28" s="3">
        <f t="shared" si="23"/>
        <v>176.6</v>
      </c>
      <c r="H28" s="9">
        <v>176.6</v>
      </c>
      <c r="I28" s="3"/>
      <c r="J28" s="3">
        <f t="shared" si="24"/>
        <v>176.6</v>
      </c>
    </row>
    <row r="29" spans="1:10" ht="19.5" customHeight="1" x14ac:dyDescent="0.25">
      <c r="A29" s="99" t="s">
        <v>569</v>
      </c>
      <c r="B29" s="9">
        <v>544.70000000000005</v>
      </c>
      <c r="C29" s="3"/>
      <c r="D29" s="3">
        <f t="shared" si="22"/>
        <v>544.70000000000005</v>
      </c>
      <c r="E29" s="9">
        <v>560.9</v>
      </c>
      <c r="F29" s="3"/>
      <c r="G29" s="3">
        <f t="shared" si="23"/>
        <v>560.9</v>
      </c>
      <c r="H29" s="9">
        <v>560.9</v>
      </c>
      <c r="I29" s="3"/>
      <c r="J29" s="3">
        <f t="shared" si="24"/>
        <v>560.9</v>
      </c>
    </row>
    <row r="30" spans="1:10" ht="31.5" x14ac:dyDescent="0.25">
      <c r="A30" s="99" t="s">
        <v>620</v>
      </c>
      <c r="B30" s="9">
        <v>151</v>
      </c>
      <c r="C30" s="3"/>
      <c r="D30" s="3">
        <f t="shared" si="22"/>
        <v>151</v>
      </c>
      <c r="E30" s="9">
        <v>155.5</v>
      </c>
      <c r="F30" s="3"/>
      <c r="G30" s="3">
        <f t="shared" si="23"/>
        <v>155.5</v>
      </c>
      <c r="H30" s="9">
        <v>155.5</v>
      </c>
      <c r="I30" s="3"/>
      <c r="J30" s="3">
        <f t="shared" si="24"/>
        <v>155.5</v>
      </c>
    </row>
    <row r="31" spans="1:10" ht="17.25" customHeight="1" x14ac:dyDescent="0.25">
      <c r="A31" s="99" t="s">
        <v>588</v>
      </c>
      <c r="B31" s="9">
        <v>2822</v>
      </c>
      <c r="C31" s="3"/>
      <c r="D31" s="3">
        <f t="shared" si="22"/>
        <v>2822</v>
      </c>
      <c r="E31" s="9">
        <v>2822</v>
      </c>
      <c r="F31" s="3"/>
      <c r="G31" s="3">
        <f t="shared" si="23"/>
        <v>2822</v>
      </c>
      <c r="H31" s="9">
        <v>2822</v>
      </c>
      <c r="I31" s="3"/>
      <c r="J31" s="3">
        <f t="shared" si="24"/>
        <v>2822</v>
      </c>
    </row>
    <row r="32" spans="1:10" ht="31.5" x14ac:dyDescent="0.25">
      <c r="A32" s="99" t="s">
        <v>586</v>
      </c>
      <c r="B32" s="9">
        <v>127.8</v>
      </c>
      <c r="C32" s="3"/>
      <c r="D32" s="3">
        <f t="shared" si="22"/>
        <v>127.8</v>
      </c>
      <c r="E32" s="9">
        <v>131.6</v>
      </c>
      <c r="F32" s="3"/>
      <c r="G32" s="3">
        <f t="shared" si="23"/>
        <v>131.6</v>
      </c>
      <c r="H32" s="9">
        <v>131.6</v>
      </c>
      <c r="I32" s="3"/>
      <c r="J32" s="3">
        <f t="shared" si="24"/>
        <v>131.6</v>
      </c>
    </row>
    <row r="33" spans="1:11" ht="31.5" x14ac:dyDescent="0.25">
      <c r="A33" s="102" t="s">
        <v>575</v>
      </c>
      <c r="B33" s="9">
        <v>674.1</v>
      </c>
      <c r="C33" s="3"/>
      <c r="D33" s="3">
        <f t="shared" si="22"/>
        <v>674.1</v>
      </c>
      <c r="E33" s="9">
        <v>694.3</v>
      </c>
      <c r="F33" s="3"/>
      <c r="G33" s="3">
        <f t="shared" si="23"/>
        <v>694.3</v>
      </c>
      <c r="H33" s="9">
        <v>694.3</v>
      </c>
      <c r="I33" s="3"/>
      <c r="J33" s="3">
        <f t="shared" si="24"/>
        <v>694.3</v>
      </c>
    </row>
    <row r="34" spans="1:11" ht="31.5" x14ac:dyDescent="0.25">
      <c r="A34" s="101" t="s">
        <v>565</v>
      </c>
      <c r="B34" s="9">
        <v>25.8</v>
      </c>
      <c r="C34" s="3"/>
      <c r="D34" s="3">
        <f t="shared" si="22"/>
        <v>25.8</v>
      </c>
      <c r="E34" s="9">
        <v>26.6</v>
      </c>
      <c r="F34" s="3"/>
      <c r="G34" s="3">
        <f t="shared" si="23"/>
        <v>26.6</v>
      </c>
      <c r="H34" s="9">
        <v>26.6</v>
      </c>
      <c r="I34" s="3"/>
      <c r="J34" s="3">
        <f t="shared" si="24"/>
        <v>26.6</v>
      </c>
    </row>
    <row r="35" spans="1:11" ht="22.5" customHeight="1" x14ac:dyDescent="0.25">
      <c r="A35" s="4" t="s">
        <v>820</v>
      </c>
      <c r="B35" s="95">
        <f>SUM(B36:B54)</f>
        <v>663800.4</v>
      </c>
      <c r="C35" s="95">
        <f>SUM(C36:C54)</f>
        <v>0</v>
      </c>
      <c r="D35" s="95">
        <f t="shared" ref="D35" si="25">SUM(D36:D54)</f>
        <v>663800.4</v>
      </c>
      <c r="E35" s="95">
        <f>SUM(E36:E54)</f>
        <v>355167.03199999995</v>
      </c>
      <c r="F35" s="95">
        <f t="shared" ref="F35" si="26">SUM(F36:F54)</f>
        <v>0</v>
      </c>
      <c r="G35" s="95">
        <f t="shared" ref="G35" si="27">SUM(G36:G54)</f>
        <v>355167.03199999995</v>
      </c>
      <c r="H35" s="95">
        <f>SUM(H36:H54)</f>
        <v>324885</v>
      </c>
      <c r="I35" s="95">
        <f t="shared" ref="I35" si="28">SUM(I36:I54)</f>
        <v>0</v>
      </c>
      <c r="J35" s="95">
        <f t="shared" ref="J35" si="29">SUM(J36:J54)</f>
        <v>324885</v>
      </c>
    </row>
    <row r="36" spans="1:11" ht="31.5" x14ac:dyDescent="0.25">
      <c r="A36" s="99" t="s">
        <v>606</v>
      </c>
      <c r="B36" s="3">
        <v>51746.7</v>
      </c>
      <c r="C36" s="3"/>
      <c r="D36" s="3">
        <f t="shared" ref="D36:D54" si="30">SUM(B36:C36)</f>
        <v>51746.7</v>
      </c>
      <c r="E36" s="3">
        <v>51746.7</v>
      </c>
      <c r="F36" s="3"/>
      <c r="G36" s="3">
        <f t="shared" ref="G36:G53" si="31">SUM(E36:F36)</f>
        <v>51746.7</v>
      </c>
      <c r="H36" s="3">
        <v>51746.7</v>
      </c>
      <c r="I36" s="3"/>
      <c r="J36" s="3">
        <f t="shared" ref="J36:J53" si="32">SUM(H36:I36)</f>
        <v>51746.7</v>
      </c>
    </row>
    <row r="37" spans="1:11" ht="31.5" x14ac:dyDescent="0.25">
      <c r="A37" s="99" t="s">
        <v>608</v>
      </c>
      <c r="B37" s="9">
        <v>97015.8</v>
      </c>
      <c r="C37" s="3"/>
      <c r="D37" s="3">
        <f t="shared" si="30"/>
        <v>97015.8</v>
      </c>
      <c r="E37" s="9">
        <v>97369.1</v>
      </c>
      <c r="F37" s="3"/>
      <c r="G37" s="3">
        <f t="shared" si="31"/>
        <v>97369.1</v>
      </c>
      <c r="H37" s="9">
        <v>95100.5</v>
      </c>
      <c r="I37" s="3"/>
      <c r="J37" s="3">
        <f t="shared" si="32"/>
        <v>95100.5</v>
      </c>
    </row>
    <row r="38" spans="1:11" ht="80.25" customHeight="1" x14ac:dyDescent="0.25">
      <c r="A38" s="99" t="s">
        <v>821</v>
      </c>
      <c r="B38" s="9">
        <v>7208.7</v>
      </c>
      <c r="C38" s="3"/>
      <c r="D38" s="3">
        <f t="shared" si="30"/>
        <v>7208.7</v>
      </c>
      <c r="E38" s="9">
        <v>6952.8</v>
      </c>
      <c r="F38" s="3"/>
      <c r="G38" s="3">
        <f t="shared" si="31"/>
        <v>6952.8</v>
      </c>
      <c r="H38" s="9">
        <v>6824.7</v>
      </c>
      <c r="I38" s="3"/>
      <c r="J38" s="3">
        <f t="shared" si="32"/>
        <v>6824.7</v>
      </c>
    </row>
    <row r="39" spans="1:11" x14ac:dyDescent="0.25">
      <c r="A39" s="99" t="s">
        <v>602</v>
      </c>
      <c r="B39" s="3">
        <v>1050</v>
      </c>
      <c r="C39" s="3"/>
      <c r="D39" s="3">
        <f t="shared" si="30"/>
        <v>1050</v>
      </c>
      <c r="E39" s="3"/>
      <c r="F39" s="3"/>
      <c r="G39" s="3"/>
      <c r="H39" s="3"/>
      <c r="I39" s="3"/>
      <c r="J39" s="3"/>
    </row>
    <row r="40" spans="1:11" ht="31.5" x14ac:dyDescent="0.25">
      <c r="A40" s="101" t="s">
        <v>822</v>
      </c>
      <c r="B40" s="9">
        <v>1618.3</v>
      </c>
      <c r="C40" s="3"/>
      <c r="D40" s="3">
        <f t="shared" si="30"/>
        <v>1618.3</v>
      </c>
      <c r="E40" s="9">
        <v>1956.6</v>
      </c>
      <c r="F40" s="3"/>
      <c r="G40" s="3">
        <f t="shared" si="31"/>
        <v>1956.6</v>
      </c>
      <c r="H40" s="9">
        <v>1956.6</v>
      </c>
      <c r="I40" s="3"/>
      <c r="J40" s="3">
        <f t="shared" si="32"/>
        <v>1956.6</v>
      </c>
    </row>
    <row r="41" spans="1:11" ht="31.5" x14ac:dyDescent="0.25">
      <c r="A41" s="99" t="s">
        <v>823</v>
      </c>
      <c r="B41" s="9">
        <v>30000</v>
      </c>
      <c r="C41" s="3"/>
      <c r="D41" s="3">
        <f t="shared" si="30"/>
        <v>30000</v>
      </c>
      <c r="E41" s="9">
        <v>30000</v>
      </c>
      <c r="F41" s="3"/>
      <c r="G41" s="3">
        <f t="shared" si="31"/>
        <v>30000</v>
      </c>
      <c r="H41" s="9">
        <v>30000</v>
      </c>
      <c r="I41" s="3"/>
      <c r="J41" s="3">
        <f t="shared" si="32"/>
        <v>30000</v>
      </c>
    </row>
    <row r="42" spans="1:11" x14ac:dyDescent="0.25">
      <c r="A42" s="99" t="s">
        <v>824</v>
      </c>
      <c r="B42" s="9">
        <v>352.8</v>
      </c>
      <c r="C42" s="3"/>
      <c r="D42" s="3">
        <f t="shared" si="30"/>
        <v>352.8</v>
      </c>
      <c r="E42" s="9">
        <v>352.8</v>
      </c>
      <c r="F42" s="3"/>
      <c r="G42" s="3">
        <f t="shared" si="31"/>
        <v>352.8</v>
      </c>
      <c r="H42" s="9">
        <v>352.8</v>
      </c>
      <c r="I42" s="3"/>
      <c r="J42" s="3">
        <f t="shared" si="32"/>
        <v>352.8</v>
      </c>
    </row>
    <row r="43" spans="1:11" ht="31.5" x14ac:dyDescent="0.25">
      <c r="A43" s="99" t="s">
        <v>825</v>
      </c>
      <c r="B43" s="9">
        <v>282.60000000000002</v>
      </c>
      <c r="C43" s="184">
        <v>0</v>
      </c>
      <c r="D43" s="3">
        <f t="shared" si="30"/>
        <v>282.60000000000002</v>
      </c>
      <c r="E43" s="9">
        <v>8920.4</v>
      </c>
      <c r="F43" s="184">
        <v>0</v>
      </c>
      <c r="G43" s="3">
        <f t="shared" si="31"/>
        <v>8920.4</v>
      </c>
      <c r="H43" s="9">
        <v>11187.6</v>
      </c>
      <c r="I43" s="184">
        <v>0</v>
      </c>
      <c r="J43" s="3">
        <f t="shared" si="32"/>
        <v>11187.6</v>
      </c>
    </row>
    <row r="44" spans="1:11" ht="33" customHeight="1" x14ac:dyDescent="0.25">
      <c r="A44" s="118" t="s">
        <v>826</v>
      </c>
      <c r="B44" s="3">
        <v>106680.6</v>
      </c>
      <c r="C44" s="3"/>
      <c r="D44" s="3">
        <f t="shared" si="30"/>
        <v>106680.6</v>
      </c>
      <c r="E44" s="3"/>
      <c r="F44" s="3"/>
      <c r="G44" s="3"/>
      <c r="H44" s="3"/>
      <c r="I44" s="3"/>
      <c r="J44" s="3"/>
    </row>
    <row r="45" spans="1:11" ht="31.5" x14ac:dyDescent="0.25">
      <c r="A45" s="103" t="s">
        <v>827</v>
      </c>
      <c r="B45" s="3">
        <v>43950</v>
      </c>
      <c r="C45" s="3"/>
      <c r="D45" s="3">
        <f t="shared" si="30"/>
        <v>43950</v>
      </c>
      <c r="E45" s="3"/>
      <c r="F45" s="3"/>
      <c r="G45" s="3"/>
      <c r="H45" s="3"/>
      <c r="I45" s="3"/>
      <c r="J45" s="3"/>
    </row>
    <row r="46" spans="1:11" ht="31.5" x14ac:dyDescent="0.25">
      <c r="A46" s="104" t="s">
        <v>828</v>
      </c>
      <c r="B46" s="9">
        <v>11113.5</v>
      </c>
      <c r="C46" s="3"/>
      <c r="D46" s="3">
        <f t="shared" si="30"/>
        <v>11113.5</v>
      </c>
      <c r="E46" s="9">
        <v>11113.5</v>
      </c>
      <c r="F46" s="3"/>
      <c r="G46" s="3">
        <f t="shared" si="31"/>
        <v>11113.5</v>
      </c>
      <c r="H46" s="9">
        <v>11113.5</v>
      </c>
      <c r="I46" s="3"/>
      <c r="J46" s="3">
        <f t="shared" si="32"/>
        <v>11113.5</v>
      </c>
    </row>
    <row r="47" spans="1:11" ht="24" hidden="1" customHeight="1" x14ac:dyDescent="0.25">
      <c r="A47" s="187" t="s">
        <v>875</v>
      </c>
      <c r="B47" s="9"/>
      <c r="C47" s="184">
        <v>0</v>
      </c>
      <c r="D47" s="184">
        <f t="shared" si="30"/>
        <v>0</v>
      </c>
      <c r="E47" s="9"/>
      <c r="F47" s="184">
        <v>0</v>
      </c>
      <c r="G47" s="184">
        <f t="shared" si="31"/>
        <v>0</v>
      </c>
      <c r="H47" s="9"/>
      <c r="I47" s="184">
        <v>0</v>
      </c>
      <c r="J47" s="184">
        <f t="shared" si="32"/>
        <v>0</v>
      </c>
      <c r="K47" s="188"/>
    </row>
    <row r="48" spans="1:11" ht="31.5" x14ac:dyDescent="0.25">
      <c r="A48" s="99" t="s">
        <v>829</v>
      </c>
      <c r="B48" s="9">
        <v>66442.2</v>
      </c>
      <c r="C48" s="3"/>
      <c r="D48" s="3">
        <f t="shared" si="30"/>
        <v>66442.2</v>
      </c>
      <c r="E48" s="9">
        <v>66602.600000000006</v>
      </c>
      <c r="F48" s="3"/>
      <c r="G48" s="3">
        <f t="shared" si="31"/>
        <v>66602.600000000006</v>
      </c>
      <c r="H48" s="9">
        <v>66602.600000000006</v>
      </c>
      <c r="I48" s="3"/>
      <c r="J48" s="3">
        <f t="shared" si="32"/>
        <v>66602.600000000006</v>
      </c>
    </row>
    <row r="49" spans="1:10" ht="63" x14ac:dyDescent="0.25">
      <c r="A49" s="99" t="s">
        <v>600</v>
      </c>
      <c r="B49" s="165">
        <v>16684.311000000002</v>
      </c>
      <c r="C49" s="3"/>
      <c r="D49" s="3">
        <f t="shared" si="30"/>
        <v>16684.311000000002</v>
      </c>
      <c r="E49" s="165">
        <v>16684.311000000002</v>
      </c>
      <c r="F49" s="3"/>
      <c r="G49" s="3">
        <f t="shared" si="31"/>
        <v>16684.311000000002</v>
      </c>
      <c r="H49" s="3"/>
      <c r="I49" s="3"/>
      <c r="J49" s="3"/>
    </row>
    <row r="50" spans="1:10" ht="33" customHeight="1" x14ac:dyDescent="0.25">
      <c r="A50" s="99" t="s">
        <v>844</v>
      </c>
      <c r="B50" s="165">
        <v>4510.3999999999996</v>
      </c>
      <c r="C50" s="3"/>
      <c r="D50" s="3">
        <f t="shared" si="30"/>
        <v>4510.3999999999996</v>
      </c>
      <c r="E50" s="165">
        <v>4296.3</v>
      </c>
      <c r="F50" s="3"/>
      <c r="G50" s="3">
        <f t="shared" si="31"/>
        <v>4296.3</v>
      </c>
      <c r="H50" s="3"/>
      <c r="I50" s="3"/>
      <c r="J50" s="3"/>
    </row>
    <row r="51" spans="1:10" ht="20.25" customHeight="1" x14ac:dyDescent="0.25">
      <c r="A51" s="105" t="s">
        <v>830</v>
      </c>
      <c r="B51" s="165">
        <f>13594.889-4510.4</f>
        <v>9084.4889999999996</v>
      </c>
      <c r="C51" s="3"/>
      <c r="D51" s="3">
        <f t="shared" si="30"/>
        <v>9084.4889999999996</v>
      </c>
      <c r="E51" s="165">
        <f>13468.221-4296.3</f>
        <v>9171.9209999999985</v>
      </c>
      <c r="F51" s="3"/>
      <c r="G51" s="3">
        <f t="shared" si="31"/>
        <v>9171.9209999999985</v>
      </c>
      <c r="H51" s="3"/>
      <c r="I51" s="3"/>
      <c r="J51" s="3"/>
    </row>
    <row r="52" spans="1:10" ht="31.5" x14ac:dyDescent="0.25">
      <c r="A52" s="99" t="s">
        <v>855</v>
      </c>
      <c r="B52" s="3">
        <v>145000</v>
      </c>
      <c r="C52" s="3"/>
      <c r="D52" s="3">
        <f t="shared" si="30"/>
        <v>145000</v>
      </c>
      <c r="E52" s="3"/>
      <c r="F52" s="3"/>
      <c r="G52" s="3"/>
      <c r="H52" s="3"/>
      <c r="I52" s="3"/>
      <c r="J52" s="3"/>
    </row>
    <row r="53" spans="1:10" ht="31.5" x14ac:dyDescent="0.25">
      <c r="A53" s="99" t="s">
        <v>856</v>
      </c>
      <c r="B53" s="3">
        <v>50000</v>
      </c>
      <c r="C53" s="3"/>
      <c r="D53" s="3">
        <f t="shared" si="30"/>
        <v>50000</v>
      </c>
      <c r="E53" s="3">
        <v>50000</v>
      </c>
      <c r="F53" s="3"/>
      <c r="G53" s="3">
        <f t="shared" si="31"/>
        <v>50000</v>
      </c>
      <c r="H53" s="3">
        <v>50000</v>
      </c>
      <c r="I53" s="3"/>
      <c r="J53" s="3">
        <f t="shared" si="32"/>
        <v>50000</v>
      </c>
    </row>
    <row r="54" spans="1:10" ht="18.75" customHeight="1" x14ac:dyDescent="0.25">
      <c r="A54" s="99" t="s">
        <v>831</v>
      </c>
      <c r="B54" s="108">
        <v>21060</v>
      </c>
      <c r="C54" s="3"/>
      <c r="D54" s="3">
        <f t="shared" si="30"/>
        <v>21060</v>
      </c>
      <c r="E54" s="3"/>
      <c r="F54" s="3"/>
      <c r="G54" s="3"/>
      <c r="H54" s="3"/>
      <c r="I54" s="3"/>
      <c r="J54" s="3"/>
    </row>
    <row r="55" spans="1:10" ht="27.75" customHeight="1" x14ac:dyDescent="0.2">
      <c r="A55" s="2" t="s">
        <v>832</v>
      </c>
      <c r="B55" s="106">
        <f>B11+B15+B18+B35</f>
        <v>2298955.4000000004</v>
      </c>
      <c r="C55" s="106">
        <f t="shared" ref="C55:D55" si="33">C11+C15+C18+C35</f>
        <v>0</v>
      </c>
      <c r="D55" s="106">
        <f t="shared" si="33"/>
        <v>2298955.4000000004</v>
      </c>
      <c r="E55" s="106">
        <f>E11+E15+E18+E35</f>
        <v>1944610.1320000002</v>
      </c>
      <c r="F55" s="106">
        <f t="shared" ref="F55:G55" si="34">F11+F15+F18+F35</f>
        <v>0</v>
      </c>
      <c r="G55" s="106">
        <f t="shared" si="34"/>
        <v>1944610.1320000002</v>
      </c>
      <c r="H55" s="106">
        <f>H11+H15+H18+H35</f>
        <v>1938258.8000000003</v>
      </c>
      <c r="I55" s="106">
        <f t="shared" ref="I55:J55" si="35">I11+I15+I18+I35</f>
        <v>0</v>
      </c>
      <c r="J55" s="106">
        <f t="shared" si="35"/>
        <v>1938258.8000000003</v>
      </c>
    </row>
    <row r="56" spans="1:10" ht="30" hidden="1" customHeight="1" x14ac:dyDescent="0.2">
      <c r="A56" s="2"/>
      <c r="B56" s="106"/>
      <c r="C56" s="193"/>
      <c r="D56" s="194"/>
      <c r="E56" s="194"/>
      <c r="F56" s="194"/>
      <c r="G56" s="194"/>
      <c r="H56" s="194"/>
      <c r="I56" s="194"/>
      <c r="J56" s="195"/>
    </row>
    <row r="57" spans="1:10" ht="27.75" hidden="1" customHeight="1" x14ac:dyDescent="0.2">
      <c r="A57" s="186" t="s">
        <v>833</v>
      </c>
      <c r="B57" s="185">
        <f>B55-B11</f>
        <v>2124398.4000000004</v>
      </c>
      <c r="C57" s="185">
        <f t="shared" ref="C57:D57" si="36">C55-C11</f>
        <v>0</v>
      </c>
      <c r="D57" s="185">
        <f t="shared" si="36"/>
        <v>2124398.4000000004</v>
      </c>
      <c r="E57" s="185">
        <f t="shared" ref="E57:J57" si="37">E55-E11</f>
        <v>1840786.0320000001</v>
      </c>
      <c r="F57" s="185">
        <f t="shared" si="37"/>
        <v>0</v>
      </c>
      <c r="G57" s="185">
        <f t="shared" si="37"/>
        <v>1840786.0320000001</v>
      </c>
      <c r="H57" s="185">
        <f t="shared" si="37"/>
        <v>1850523.6000000003</v>
      </c>
      <c r="I57" s="185">
        <f t="shared" si="37"/>
        <v>0</v>
      </c>
      <c r="J57" s="185">
        <f t="shared" si="37"/>
        <v>1850523.6000000003</v>
      </c>
    </row>
    <row r="58" spans="1:10" x14ac:dyDescent="0.2">
      <c r="B58" s="107"/>
      <c r="C58" s="196"/>
      <c r="D58" s="196"/>
      <c r="E58" s="196"/>
      <c r="F58" s="196"/>
      <c r="G58" s="196"/>
      <c r="H58" s="196"/>
      <c r="I58" s="196"/>
      <c r="J58" s="196"/>
    </row>
  </sheetData>
  <mergeCells count="1">
    <mergeCell ref="A6:J6"/>
  </mergeCells>
  <pageMargins left="0.98425196850393704" right="0.39370078740157483" top="0.39370078740157483" bottom="0.39370078740157483" header="0.31496062992125984" footer="0.31496062992125984"/>
  <pageSetup paperSize="9" scale="49" fitToHeight="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6" sqref="A6:E6"/>
    </sheetView>
  </sheetViews>
  <sheetFormatPr defaultRowHeight="12.75" x14ac:dyDescent="0.2"/>
  <cols>
    <col min="2" max="2" width="69.85546875" customWidth="1"/>
    <col min="3" max="4" width="15.28515625" customWidth="1"/>
    <col min="5" max="5" width="14.57031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235"/>
      <c r="B1" s="1"/>
      <c r="C1" s="12" t="s">
        <v>776</v>
      </c>
      <c r="D1" s="6"/>
      <c r="E1" s="63"/>
    </row>
    <row r="2" spans="1:5" ht="15.75" x14ac:dyDescent="0.2">
      <c r="A2" s="64"/>
      <c r="B2" s="64"/>
      <c r="C2" s="23" t="s">
        <v>772</v>
      </c>
      <c r="D2" s="23"/>
      <c r="E2" s="65"/>
    </row>
    <row r="3" spans="1:5" ht="15.75" x14ac:dyDescent="0.2">
      <c r="A3" s="64"/>
      <c r="B3" s="64"/>
      <c r="C3" s="1" t="s">
        <v>773</v>
      </c>
      <c r="D3" s="1"/>
      <c r="E3" s="65"/>
    </row>
    <row r="4" spans="1:5" ht="15.75" x14ac:dyDescent="0.2">
      <c r="A4" s="64"/>
      <c r="B4" s="64"/>
      <c r="C4" s="1" t="s">
        <v>656</v>
      </c>
      <c r="D4" s="1"/>
      <c r="E4" s="65"/>
    </row>
    <row r="5" spans="1:5" ht="15.75" x14ac:dyDescent="0.2">
      <c r="A5" s="64"/>
      <c r="B5" s="64"/>
      <c r="C5" s="1"/>
      <c r="D5" s="1"/>
      <c r="E5" s="65"/>
    </row>
    <row r="6" spans="1:5" ht="15.75" x14ac:dyDescent="0.2">
      <c r="A6" s="231" t="s">
        <v>789</v>
      </c>
      <c r="B6" s="231"/>
      <c r="C6" s="231"/>
      <c r="D6" s="231"/>
      <c r="E6" s="231"/>
    </row>
    <row r="7" spans="1:5" ht="15.75" x14ac:dyDescent="0.2">
      <c r="A7" s="66"/>
      <c r="B7" s="66"/>
      <c r="C7" s="66"/>
      <c r="D7" s="66"/>
      <c r="E7" s="66"/>
    </row>
    <row r="8" spans="1:5" ht="15.75" x14ac:dyDescent="0.2">
      <c r="A8" s="67" t="s">
        <v>777</v>
      </c>
      <c r="B8" s="64"/>
      <c r="C8" s="64"/>
      <c r="D8" s="64"/>
      <c r="E8" s="15" t="s">
        <v>625</v>
      </c>
    </row>
    <row r="9" spans="1:5" ht="15.75" x14ac:dyDescent="0.2">
      <c r="A9" s="68" t="s">
        <v>778</v>
      </c>
      <c r="B9" s="68" t="s">
        <v>779</v>
      </c>
      <c r="C9" s="69" t="s">
        <v>660</v>
      </c>
      <c r="D9" s="69" t="s">
        <v>661</v>
      </c>
      <c r="E9" s="69" t="s">
        <v>662</v>
      </c>
    </row>
    <row r="10" spans="1:5" ht="15.75" x14ac:dyDescent="0.2">
      <c r="A10" s="68">
        <v>1</v>
      </c>
      <c r="B10" s="68">
        <v>2</v>
      </c>
      <c r="C10" s="68">
        <v>3</v>
      </c>
      <c r="D10" s="69">
        <v>4</v>
      </c>
      <c r="E10" s="69">
        <v>5</v>
      </c>
    </row>
    <row r="11" spans="1:5" ht="31.5" x14ac:dyDescent="0.25">
      <c r="A11" s="70" t="s">
        <v>780</v>
      </c>
      <c r="B11" s="71" t="s">
        <v>781</v>
      </c>
      <c r="C11" s="70"/>
      <c r="D11" s="72"/>
      <c r="E11" s="72"/>
    </row>
    <row r="12" spans="1:5" ht="15.75" x14ac:dyDescent="0.25">
      <c r="A12" s="73"/>
      <c r="B12" s="74" t="s">
        <v>782</v>
      </c>
      <c r="C12" s="75">
        <v>0</v>
      </c>
      <c r="D12" s="75">
        <v>0</v>
      </c>
      <c r="E12" s="75">
        <v>0</v>
      </c>
    </row>
    <row r="13" spans="1:5" ht="15.75" x14ac:dyDescent="0.25">
      <c r="A13" s="73"/>
      <c r="B13" s="74" t="s">
        <v>783</v>
      </c>
      <c r="C13" s="75">
        <v>0</v>
      </c>
      <c r="D13" s="75">
        <v>0</v>
      </c>
      <c r="E13" s="75">
        <v>0</v>
      </c>
    </row>
    <row r="14" spans="1:5" ht="15.75" x14ac:dyDescent="0.25">
      <c r="A14" s="73"/>
      <c r="B14" s="74" t="s">
        <v>784</v>
      </c>
      <c r="C14" s="75">
        <v>0</v>
      </c>
      <c r="D14" s="75">
        <v>0</v>
      </c>
      <c r="E14" s="75">
        <v>0</v>
      </c>
    </row>
    <row r="15" spans="1:5" ht="15.75" x14ac:dyDescent="0.25">
      <c r="A15" s="73"/>
      <c r="B15" s="76" t="s">
        <v>785</v>
      </c>
      <c r="C15" s="75">
        <v>0</v>
      </c>
      <c r="D15" s="75"/>
      <c r="E15" s="75"/>
    </row>
    <row r="16" spans="1:5" ht="15.75" x14ac:dyDescent="0.25">
      <c r="A16" s="73"/>
      <c r="B16" s="76" t="s">
        <v>786</v>
      </c>
      <c r="C16" s="73"/>
      <c r="D16" s="77">
        <v>0</v>
      </c>
      <c r="E16" s="77">
        <v>0</v>
      </c>
    </row>
    <row r="17" spans="1:5" ht="15.75" x14ac:dyDescent="0.25">
      <c r="A17" s="73"/>
      <c r="B17" s="76" t="s">
        <v>790</v>
      </c>
      <c r="C17" s="73"/>
      <c r="D17" s="77">
        <v>0</v>
      </c>
      <c r="E17" s="77">
        <v>0</v>
      </c>
    </row>
    <row r="18" spans="1:5" ht="15.75" x14ac:dyDescent="0.25">
      <c r="A18" s="73"/>
      <c r="B18" s="78"/>
      <c r="C18" s="73"/>
      <c r="D18" s="72"/>
      <c r="E18" s="72"/>
    </row>
    <row r="19" spans="1:5" ht="47.25" x14ac:dyDescent="0.25">
      <c r="A19" s="70" t="s">
        <v>787</v>
      </c>
      <c r="B19" s="71" t="s">
        <v>788</v>
      </c>
      <c r="C19" s="73"/>
      <c r="D19" s="72"/>
      <c r="E19" s="72"/>
    </row>
    <row r="20" spans="1:5" ht="15.75" x14ac:dyDescent="0.25">
      <c r="A20" s="73"/>
      <c r="B20" s="74" t="s">
        <v>782</v>
      </c>
      <c r="C20" s="75">
        <v>0</v>
      </c>
      <c r="D20" s="75">
        <v>0</v>
      </c>
      <c r="E20" s="75">
        <v>0</v>
      </c>
    </row>
    <row r="21" spans="1:5" ht="15.75" x14ac:dyDescent="0.25">
      <c r="A21" s="73"/>
      <c r="B21" s="74" t="s">
        <v>783</v>
      </c>
      <c r="C21" s="75">
        <v>0</v>
      </c>
      <c r="D21" s="75">
        <v>0</v>
      </c>
      <c r="E21" s="75">
        <v>0</v>
      </c>
    </row>
    <row r="22" spans="1:5" ht="15.75" x14ac:dyDescent="0.25">
      <c r="A22" s="73"/>
      <c r="B22" s="74" t="s">
        <v>784</v>
      </c>
      <c r="C22" s="75">
        <v>0</v>
      </c>
      <c r="D22" s="75">
        <v>0</v>
      </c>
      <c r="E22" s="75">
        <v>0</v>
      </c>
    </row>
    <row r="23" spans="1:5" ht="15.75" x14ac:dyDescent="0.25">
      <c r="A23" s="73"/>
      <c r="B23" s="76" t="s">
        <v>785</v>
      </c>
      <c r="C23" s="75">
        <v>0</v>
      </c>
      <c r="D23" s="75"/>
      <c r="E23" s="75"/>
    </row>
    <row r="24" spans="1:5" ht="15.75" x14ac:dyDescent="0.25">
      <c r="A24" s="72"/>
      <c r="B24" s="76" t="s">
        <v>786</v>
      </c>
      <c r="C24" s="73"/>
      <c r="D24" s="77">
        <v>0</v>
      </c>
      <c r="E24" s="77">
        <v>0</v>
      </c>
    </row>
    <row r="25" spans="1:5" ht="15.75" x14ac:dyDescent="0.25">
      <c r="A25" s="73"/>
      <c r="B25" s="76" t="s">
        <v>790</v>
      </c>
      <c r="C25" s="73"/>
      <c r="D25" s="77">
        <v>0</v>
      </c>
      <c r="E25" s="77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sqref="A1:B1"/>
    </sheetView>
  </sheetViews>
  <sheetFormatPr defaultRowHeight="12.75" x14ac:dyDescent="0.2"/>
  <cols>
    <col min="2" max="2" width="71.42578125" customWidth="1"/>
    <col min="3" max="4" width="15.85546875" customWidth="1"/>
    <col min="5" max="5" width="15.57031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5">
      <c r="A1" s="233"/>
      <c r="B1" s="234"/>
      <c r="C1" s="12" t="s">
        <v>791</v>
      </c>
      <c r="E1" s="63"/>
    </row>
    <row r="2" spans="1:5" ht="15.75" x14ac:dyDescent="0.2">
      <c r="C2" s="23" t="s">
        <v>772</v>
      </c>
      <c r="E2" s="79"/>
    </row>
    <row r="3" spans="1:5" ht="15.75" x14ac:dyDescent="0.2">
      <c r="C3" s="1" t="s">
        <v>773</v>
      </c>
      <c r="E3" s="79"/>
    </row>
    <row r="4" spans="1:5" ht="15.75" x14ac:dyDescent="0.2">
      <c r="C4" s="1" t="s">
        <v>656</v>
      </c>
      <c r="E4" s="80"/>
    </row>
    <row r="5" spans="1:5" ht="15" x14ac:dyDescent="0.2">
      <c r="C5" s="80"/>
      <c r="D5" s="80"/>
      <c r="E5" s="80"/>
    </row>
    <row r="6" spans="1:5" ht="15.75" x14ac:dyDescent="0.2">
      <c r="A6" s="232" t="s">
        <v>808</v>
      </c>
      <c r="B6" s="232"/>
      <c r="C6" s="232"/>
      <c r="D6" s="232"/>
      <c r="E6" s="232"/>
    </row>
    <row r="7" spans="1:5" ht="15.75" x14ac:dyDescent="0.2">
      <c r="A7" s="81"/>
      <c r="B7" s="81"/>
      <c r="C7" s="81"/>
      <c r="D7" s="81"/>
      <c r="E7" s="81"/>
    </row>
    <row r="8" spans="1:5" ht="15.75" x14ac:dyDescent="0.2">
      <c r="A8" s="82"/>
      <c r="B8" s="82"/>
      <c r="E8" s="15" t="s">
        <v>625</v>
      </c>
    </row>
    <row r="9" spans="1:5" ht="15.75" x14ac:dyDescent="0.2">
      <c r="A9" s="83" t="s">
        <v>778</v>
      </c>
      <c r="B9" s="83" t="s">
        <v>792</v>
      </c>
      <c r="C9" s="83" t="s">
        <v>660</v>
      </c>
      <c r="D9" s="83" t="s">
        <v>661</v>
      </c>
      <c r="E9" s="83" t="s">
        <v>662</v>
      </c>
    </row>
    <row r="10" spans="1:5" ht="15.75" x14ac:dyDescent="0.2">
      <c r="A10" s="84">
        <v>1</v>
      </c>
      <c r="B10" s="84">
        <v>2</v>
      </c>
      <c r="C10" s="84">
        <v>3</v>
      </c>
      <c r="D10" s="84">
        <v>4</v>
      </c>
      <c r="E10" s="83">
        <v>5</v>
      </c>
    </row>
    <row r="11" spans="1:5" ht="31.5" x14ac:dyDescent="0.25">
      <c r="A11" s="85" t="s">
        <v>780</v>
      </c>
      <c r="B11" s="86" t="s">
        <v>793</v>
      </c>
      <c r="C11" s="87"/>
      <c r="D11" s="87"/>
      <c r="E11" s="87"/>
    </row>
    <row r="12" spans="1:5" ht="31.5" x14ac:dyDescent="0.25">
      <c r="A12" s="88" t="s">
        <v>794</v>
      </c>
      <c r="B12" s="89" t="s">
        <v>795</v>
      </c>
      <c r="C12" s="75">
        <v>0</v>
      </c>
      <c r="D12" s="75">
        <v>0</v>
      </c>
      <c r="E12" s="75">
        <v>0</v>
      </c>
    </row>
    <row r="13" spans="1:5" ht="31.5" x14ac:dyDescent="0.25">
      <c r="A13" s="88" t="s">
        <v>796</v>
      </c>
      <c r="B13" s="89" t="s">
        <v>797</v>
      </c>
      <c r="C13" s="75">
        <v>0</v>
      </c>
      <c r="D13" s="75">
        <v>0</v>
      </c>
      <c r="E13" s="75">
        <v>0</v>
      </c>
    </row>
    <row r="14" spans="1:5" ht="47.25" x14ac:dyDescent="0.25">
      <c r="A14" s="88" t="s">
        <v>798</v>
      </c>
      <c r="B14" s="89" t="s">
        <v>799</v>
      </c>
      <c r="C14" s="75">
        <v>0</v>
      </c>
      <c r="D14" s="75">
        <v>0</v>
      </c>
      <c r="E14" s="75">
        <v>0</v>
      </c>
    </row>
    <row r="15" spans="1:5" ht="47.25" x14ac:dyDescent="0.25">
      <c r="A15" s="88" t="s">
        <v>800</v>
      </c>
      <c r="B15" s="89" t="s">
        <v>801</v>
      </c>
      <c r="C15" s="75">
        <v>0</v>
      </c>
      <c r="D15" s="75">
        <v>0</v>
      </c>
      <c r="E15" s="75">
        <v>0</v>
      </c>
    </row>
    <row r="16" spans="1:5" ht="47.25" x14ac:dyDescent="0.25">
      <c r="A16" s="88" t="s">
        <v>802</v>
      </c>
      <c r="B16" s="89" t="s">
        <v>803</v>
      </c>
      <c r="C16" s="75">
        <v>0</v>
      </c>
      <c r="D16" s="75">
        <v>0</v>
      </c>
      <c r="E16" s="75">
        <v>0</v>
      </c>
    </row>
    <row r="17" spans="1:5" ht="31.5" x14ac:dyDescent="0.25">
      <c r="A17" s="85" t="s">
        <v>804</v>
      </c>
      <c r="B17" s="86" t="s">
        <v>805</v>
      </c>
      <c r="C17" s="75">
        <v>0</v>
      </c>
      <c r="D17" s="75">
        <v>0</v>
      </c>
      <c r="E17" s="75">
        <v>0</v>
      </c>
    </row>
    <row r="18" spans="1:5" ht="15.75" x14ac:dyDescent="0.25">
      <c r="A18" s="85" t="s">
        <v>806</v>
      </c>
      <c r="B18" s="86" t="s">
        <v>807</v>
      </c>
      <c r="C18" s="75">
        <v>0</v>
      </c>
      <c r="D18" s="75">
        <v>0</v>
      </c>
      <c r="E18" s="75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Дх</vt:lpstr>
      <vt:lpstr>МП</vt:lpstr>
      <vt:lpstr>вед. </vt:lpstr>
      <vt:lpstr>источ.</vt:lpstr>
      <vt:lpstr>госф.</vt:lpstr>
      <vt:lpstr>займы</vt:lpstr>
      <vt:lpstr>гарантии</vt:lpstr>
      <vt:lpstr>'вед. '!APPT</vt:lpstr>
      <vt:lpstr>'вед. '!SIGN</vt:lpstr>
      <vt:lpstr>'вед. '!Заголовки_для_печати</vt:lpstr>
      <vt:lpstr>Дх!Заголовки_для_печати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2024-11-27T08:51:40Z</cp:lastPrinted>
  <dcterms:created xsi:type="dcterms:W3CDTF">2021-09-22T04:47:41Z</dcterms:created>
  <dcterms:modified xsi:type="dcterms:W3CDTF">2024-11-27T08:51:46Z</dcterms:modified>
</cp:coreProperties>
</file>