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848" activeTab="4"/>
  </bookViews>
  <sheets>
    <sheet name="Дх 1" sheetId="1" r:id="rId1"/>
    <sheet name="Дх 2" sheetId="2" r:id="rId2"/>
    <sheet name="вед.2020" sheetId="3" r:id="rId3"/>
    <sheet name="функц. 2020" sheetId="4" r:id="rId4"/>
    <sheet name="Источники 2020" sheetId="5" r:id="rId5"/>
  </sheets>
  <definedNames>
    <definedName name="_xlnm.Print_Titles" localSheetId="0">'Дх 1'!$10:$12</definedName>
    <definedName name="_xlnm.Print_Titles" localSheetId="1">'Дх 2'!$10:$11</definedName>
    <definedName name="_xlnm.Print_Titles" localSheetId="3">'функц. 2020'!$9:$10</definedName>
  </definedNames>
  <calcPr fullCalcOnLoad="1"/>
</workbook>
</file>

<file path=xl/sharedStrings.xml><?xml version="1.0" encoding="utf-8"?>
<sst xmlns="http://schemas.openxmlformats.org/spreadsheetml/2006/main" count="3758" uniqueCount="1232">
  <si>
    <t>тыс.руб.</t>
  </si>
  <si>
    <t>4</t>
  </si>
  <si>
    <t>3</t>
  </si>
  <si>
    <t>Ведомственная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</si>
  <si>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</si>
  <si>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</si>
  <si>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</si>
  <si>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</si>
  <si>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Муниципальное казенное учреждение "Контрольно-счетная палата Соликамского городского округа"</t>
  </si>
  <si>
    <t>01 0 00 00000</t>
  </si>
  <si>
    <t>Муниципальная программа "Развитие системы образования Соликамского городского округа"</t>
  </si>
  <si>
    <t>01 1 00 00000</t>
  </si>
  <si>
    <t>Подпрограмма "Развитие инфраструктуры муниципальной системы образования Соликамского городского округа"</t>
  </si>
  <si>
    <t>01 1 01 00000</t>
  </si>
  <si>
    <t>600</t>
  </si>
  <si>
    <t>Предоставление  субсидий  бюджетным,  автономным  учреждениям и иным некоммерческим организациям</t>
  </si>
  <si>
    <t>01 1 01 07350</t>
  </si>
  <si>
    <t>01 1 01 07360</t>
  </si>
  <si>
    <t>200</t>
  </si>
  <si>
    <t>Закупка товаров, работ и услуг для государственных (муниципальных) нужд</t>
  </si>
  <si>
    <t>01 1 02 00000</t>
  </si>
  <si>
    <t>01 1 02 07110</t>
  </si>
  <si>
    <t>Выявление, сопровождение и поддержка одаренных детей</t>
  </si>
  <si>
    <t>300</t>
  </si>
  <si>
    <t>Социальное обеспечение и иные выплаты населению</t>
  </si>
  <si>
    <t>01 1 02 07120</t>
  </si>
  <si>
    <t>Мероприятия по повышению профессиональной компетентности педагогических кадров</t>
  </si>
  <si>
    <t>01 1 02 07610</t>
  </si>
  <si>
    <t>01 1 02 20050</t>
  </si>
  <si>
    <t>01 9 00 00000</t>
  </si>
  <si>
    <t>Подпрограмма  "Обеспечение реализации муниципальной программы "Развитие системы образования Соликамского городского округа"</t>
  </si>
  <si>
    <t>01 9 01 00000</t>
  </si>
  <si>
    <t>Основное мероприятие "Качественное исполнение функции главного распорядителя (главного администратора) бюджетных средств"</t>
  </si>
  <si>
    <t>01 9 01 02030</t>
  </si>
  <si>
    <t>01 9 01 00040</t>
  </si>
  <si>
    <t>Содержание аппарата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</si>
  <si>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</si>
  <si>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</si>
  <si>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01 9 01 02050</t>
  </si>
  <si>
    <t>Предоставление услуг в сфере общего образования</t>
  </si>
  <si>
    <t>01 9 01 02060</t>
  </si>
  <si>
    <t>Предоставление услуг по дополнительному образованию детей</t>
  </si>
  <si>
    <t>01 9 01 02080</t>
  </si>
  <si>
    <t>Предоставление услуг прочими учреждениями образования</t>
  </si>
  <si>
    <t>01 9 02 00000</t>
  </si>
  <si>
    <t>Основное мероприятие "Реализация государственных полномочий и публичных обязательств в сфере образования"</t>
  </si>
  <si>
    <t>01 9 02 07510</t>
  </si>
  <si>
    <t>Мероприятия по организации оздоровления и отдыха детей</t>
  </si>
  <si>
    <t>800</t>
  </si>
  <si>
    <t>Иные бюджетные ассигнования</t>
  </si>
  <si>
    <t>02 0 00 00000</t>
  </si>
  <si>
    <t>02 1 00 00000</t>
  </si>
  <si>
    <t>Подпрограмма "Развитие сферы культуры в Соликамском городском округе"</t>
  </si>
  <si>
    <t>02 1 01 00000</t>
  </si>
  <si>
    <t>Основное мероприятие "Усиление роли сферы культуры в повышении качества жизни горожан"</t>
  </si>
  <si>
    <t>02 1 01 08320</t>
  </si>
  <si>
    <t>02 1 01 08610</t>
  </si>
  <si>
    <t>02 1 01 08620</t>
  </si>
  <si>
    <t>Поддержка профессионального мастерства, развитие народных промыслов и ремёсел</t>
  </si>
  <si>
    <t>02 2 00 00000</t>
  </si>
  <si>
    <t>02 2 01 00000</t>
  </si>
  <si>
    <t>02 2 01 08400</t>
  </si>
  <si>
    <t>02 4 01 00000</t>
  </si>
  <si>
    <t>Подпрограмма "Развитие молодежной политики в Соликамском городском округе"</t>
  </si>
  <si>
    <t>Основное мероприятие "Развитие условий для социального становления и самореализации молодежи на территории Соликамского городского округа"</t>
  </si>
  <si>
    <t>02 4 01 07700</t>
  </si>
  <si>
    <t>02 9 00 00000</t>
  </si>
  <si>
    <t>Подпрограмма "Обеспечение реализации муниципальной программы "Развитие сферы культуры, туризма и молодежной политики Соликамского городского округа"</t>
  </si>
  <si>
    <t>02 9 01 00000</t>
  </si>
  <si>
    <t>02 9 01 00040</t>
  </si>
  <si>
    <t>02 9 01 02060</t>
  </si>
  <si>
    <t>02 9 01 02070</t>
  </si>
  <si>
    <t>Предоставление услуг в сфере молодежной политики</t>
  </si>
  <si>
    <t>02 9 01 02090</t>
  </si>
  <si>
    <t>Предоставление услуги по культурно-досуговой деятельности</t>
  </si>
  <si>
    <t>02 9 01 02100</t>
  </si>
  <si>
    <t>02 9 01 02110</t>
  </si>
  <si>
    <t>02 9 01 02120</t>
  </si>
  <si>
    <t>02 9 01 02130</t>
  </si>
  <si>
    <t>Предоставление услуг прочими учреждениями культуры</t>
  </si>
  <si>
    <t>02 9 01 08110</t>
  </si>
  <si>
    <t>Приобретение периодической, научной, учебно-методической, справочно-информационной и художественной литературы для инвалидов по зрению</t>
  </si>
  <si>
    <t>02 9 01 08120</t>
  </si>
  <si>
    <t>Приобретение периодической, научной, учебно-методической, справочно-информационной и художественной литературы и подписка для пополнения фондов</t>
  </si>
  <si>
    <t>03 0 00 00000</t>
  </si>
  <si>
    <t>03 1 00 00000</t>
  </si>
  <si>
    <t>03 1 01 00000</t>
  </si>
  <si>
    <t>Основное мероприятие "Снижение количества преступлений, зарегистрированных в округе"</t>
  </si>
  <si>
    <t>03 1 01 03310</t>
  </si>
  <si>
    <t>03 1 01 03320</t>
  </si>
  <si>
    <t>03 1 02 00000</t>
  </si>
  <si>
    <t>03 1 02 09200</t>
  </si>
  <si>
    <t>03 1 03 00000</t>
  </si>
  <si>
    <t>Основное мероприятие "Формирование негативного отношения к употреблению алкоголя"</t>
  </si>
  <si>
    <t>03 1 03 09210</t>
  </si>
  <si>
    <t>Мероприятия по профилактике потребления алкоголя</t>
  </si>
  <si>
    <t>03 2 00 00000</t>
  </si>
  <si>
    <t>Подпрограмма "Развитие безопасности жизнедеятельности населения Соликамского городского округа"</t>
  </si>
  <si>
    <t>03 2 01 00000</t>
  </si>
  <si>
    <t>Основное мероприятие "Защита населения и территорий от  чрезвычайных ситуаций, выполнение  мероприятий по гражданской обороне"</t>
  </si>
  <si>
    <t>03 2 01 03110</t>
  </si>
  <si>
    <t>Мероприятия по гражданской обороне, предупреждению и ликвидации чрезвычайных ситуаций</t>
  </si>
  <si>
    <t>03 2 02 00000</t>
  </si>
  <si>
    <t>03 2 02 03210</t>
  </si>
  <si>
    <t>03 2 02 04110</t>
  </si>
  <si>
    <t>03 2 02 05230</t>
  </si>
  <si>
    <t>Содержание источников противопожарного водоснабжения</t>
  </si>
  <si>
    <t>03 4 00 00000</t>
  </si>
  <si>
    <t>Подпрограмма "Охрана окружающей среды Соликамского городского округа"</t>
  </si>
  <si>
    <t>03 4 01 00000</t>
  </si>
  <si>
    <t>Основное мероприятие "Повышение экологической безопасности"</t>
  </si>
  <si>
    <t>03 4 01 04120</t>
  </si>
  <si>
    <t>Охрана, использование и воспроизводство городских лесов</t>
  </si>
  <si>
    <t>03 4 01 06110</t>
  </si>
  <si>
    <t>Обеспечение функций в сфере охраны окружающей среды и экологической безопасности</t>
  </si>
  <si>
    <t>03 4 02 00000</t>
  </si>
  <si>
    <t>03 4 02 06120</t>
  </si>
  <si>
    <t>Экологическое образование и формирование экологической культуры</t>
  </si>
  <si>
    <t>03 9 00 00000</t>
  </si>
  <si>
    <t>03 9 01 00000</t>
  </si>
  <si>
    <t>03 9 01 00080</t>
  </si>
  <si>
    <t>Обеспечение деятельности казенных учреждений</t>
  </si>
  <si>
    <t>04 0 00 00000</t>
  </si>
  <si>
    <t>Муниципальная программа "Экономическое развитие Соликамского городского округа"</t>
  </si>
  <si>
    <t>04 1 00 00000</t>
  </si>
  <si>
    <t>04 1 01 00000</t>
  </si>
  <si>
    <t>04 1 01 04230</t>
  </si>
  <si>
    <t>04 2 00 00000</t>
  </si>
  <si>
    <t>Подпрограмма "Эффективное управление и распоряжение муниципальным имуществом и земельными ресурсами в Соликамском городском округе"</t>
  </si>
  <si>
    <t>04 2 01 00000</t>
  </si>
  <si>
    <t>Основное мероприятие "Эффективное управление и распоряжение муниципальным имуществом"</t>
  </si>
  <si>
    <t>04 2 01 01210</t>
  </si>
  <si>
    <t>Управление объектами муниципальной недвижимости</t>
  </si>
  <si>
    <t>04 2 02 00000</t>
  </si>
  <si>
    <t>Основное мероприятие "Эффективное управление и распоряжение земельными ресурсами"</t>
  </si>
  <si>
    <t>04 2 02 01230</t>
  </si>
  <si>
    <t>04 9 00 00000</t>
  </si>
  <si>
    <t>Подпрограмма "Обеспечение реализации муниципальной программы "Экономическое развитие Соликамского городского округа"</t>
  </si>
  <si>
    <t>04 9 01 00000</t>
  </si>
  <si>
    <t>04 9 01 00040</t>
  </si>
  <si>
    <t>04 9 01 01220</t>
  </si>
  <si>
    <t>05 0 00 00000</t>
  </si>
  <si>
    <t>05 1 00 00000</t>
  </si>
  <si>
    <t>Подпрограмма "Благоустройство Соликамского городского округа "</t>
  </si>
  <si>
    <t>05 1 01 00000</t>
  </si>
  <si>
    <t>Основное мероприятие "Формирование благоприятных и комфортных условий проживания граждан"</t>
  </si>
  <si>
    <t>05 1 01 05310</t>
  </si>
  <si>
    <t>05 1 01 05320</t>
  </si>
  <si>
    <t>05 1 02 00000</t>
  </si>
  <si>
    <t>05 1 02 05330</t>
  </si>
  <si>
    <t>Восстановление и поддержка технического состояния объектов благоустройства</t>
  </si>
  <si>
    <t>05 1 02 05340</t>
  </si>
  <si>
    <t>05 2 00 00000</t>
  </si>
  <si>
    <t>Подпрограмма "Развитие коммунальной инфраструктуры и повышение энергетической эффективности на территории Соликамского городского округа"</t>
  </si>
  <si>
    <t>05 2 01 00000</t>
  </si>
  <si>
    <t>Основное мероприятие "Повышение эффективности использования энергетических ресурсов в коммунальной, бюджетной и жилищной сферах"</t>
  </si>
  <si>
    <t>05 2 01 05210</t>
  </si>
  <si>
    <t>05 2 02 00000</t>
  </si>
  <si>
    <t>400</t>
  </si>
  <si>
    <t>05 3 00 00000</t>
  </si>
  <si>
    <t>Подпрограмма "Развитие и содержание дорог Соликамского городского округа"</t>
  </si>
  <si>
    <t>05 3 01 00000</t>
  </si>
  <si>
    <t>Основное мероприятие "Содержание автодорог и искусственных сооружений на них в соответствии с необходимыми требованиями"</t>
  </si>
  <si>
    <t>05 3 01 04510</t>
  </si>
  <si>
    <t>05 3 01 05220</t>
  </si>
  <si>
    <t>05 3 02 00000</t>
  </si>
  <si>
    <t>05 3 02 04520</t>
  </si>
  <si>
    <t>05 4 00 00000</t>
  </si>
  <si>
    <t>Подпрограмма "Поддержка технического состояния и развитие жилищного фонда Соликамского городского округа"</t>
  </si>
  <si>
    <t>05 4 01 00000</t>
  </si>
  <si>
    <t>Основное мероприятие "Обеспечение комфортного и безопасного жилья"</t>
  </si>
  <si>
    <t>05 4 01 05110</t>
  </si>
  <si>
    <t>05 4 01 05120</t>
  </si>
  <si>
    <t>Капитальные вложения в объекты государственной (муниципальной) собственности</t>
  </si>
  <si>
    <t>05 6 00 00000</t>
  </si>
  <si>
    <t>Подпрограмма "Развитие градостроительного планирования и регулирования использования территории Соликамского городского округа"</t>
  </si>
  <si>
    <t>05 6 01 00000</t>
  </si>
  <si>
    <t>Основное мероприятие "Обеспечение устойчивого развития территории Соликамского городского округа градостроительными средствами"</t>
  </si>
  <si>
    <t>05 6 01 04620</t>
  </si>
  <si>
    <t>Управление градостроительной деятельностью на территории Соликамского городского округа</t>
  </si>
  <si>
    <t>05 9 00 00000</t>
  </si>
  <si>
    <t>05 9 01 00000</t>
  </si>
  <si>
    <t>05 9 01 00040</t>
  </si>
  <si>
    <t>05 9 01 00080</t>
  </si>
  <si>
    <t>05 9 01 02010</t>
  </si>
  <si>
    <t>06 0 00 00000</t>
  </si>
  <si>
    <t>06 1 00 00000</t>
  </si>
  <si>
    <t>06 1 01 00000</t>
  </si>
  <si>
    <t>Основное мероприятие "Развитие инфраструктуры и материально-технической базы учреждений физической культуры и спорта"</t>
  </si>
  <si>
    <t>06 1 01 09300</t>
  </si>
  <si>
    <t>06 1 02 00000</t>
  </si>
  <si>
    <t>Основное мероприятие "Развитие потребности в занятии физической культурой и массовым спортом"</t>
  </si>
  <si>
    <t>06 1 02 09400</t>
  </si>
  <si>
    <t>06 9 00 00000</t>
  </si>
  <si>
    <t>06 9 01 00000</t>
  </si>
  <si>
    <t>06 9 01 00040</t>
  </si>
  <si>
    <t>06 9 01 02060</t>
  </si>
  <si>
    <t>06 9 01 02140</t>
  </si>
  <si>
    <t>08 0 00 00000</t>
  </si>
  <si>
    <t>08 1 00 00000</t>
  </si>
  <si>
    <t>Подпрограмма "Поддержка и развитие общественных инициатив в Соликамском городском округе"</t>
  </si>
  <si>
    <t>08 1 01 00000</t>
  </si>
  <si>
    <t>08 1 01 01310</t>
  </si>
  <si>
    <t>08 2 00 00000</t>
  </si>
  <si>
    <t>08 2 01 00000</t>
  </si>
  <si>
    <t>08 2 01 01310</t>
  </si>
  <si>
    <t>Развитие инициатив, поддержка социально-ориентированных некоммерческих организаций</t>
  </si>
  <si>
    <t>08 2 01 20100</t>
  </si>
  <si>
    <t>08 3 00 00000</t>
  </si>
  <si>
    <t>Подпрограмма "Социальная реабилитация и обеспечение жизнедеятельности инвалидов в Соликамском городском округе"</t>
  </si>
  <si>
    <t>08 3 01 00000</t>
  </si>
  <si>
    <t>08 3 01 01310</t>
  </si>
  <si>
    <t>09 0 00 00000</t>
  </si>
  <si>
    <t>09 1 00 00000</t>
  </si>
  <si>
    <t>09 1 01 00000</t>
  </si>
  <si>
    <t>Основное мероприятие "Муниципальная поддержка молодых семей в решении жилищной проблемы"</t>
  </si>
  <si>
    <t>09 2 00 00000</t>
  </si>
  <si>
    <t>09 2 01 00000</t>
  </si>
  <si>
    <t>Основное мероприятие "Оказание социальной поддержки отдельным категориям граждан"</t>
  </si>
  <si>
    <t>09 2 02 00000</t>
  </si>
  <si>
    <t>Основное мероприятие "Муниципальная поддержка отдельных категорий граждан"</t>
  </si>
  <si>
    <t>10 0 00 00000</t>
  </si>
  <si>
    <t>10 1 00 00000</t>
  </si>
  <si>
    <t>Подпрограмма "Развитие муниципальной службы в Соликамском городском округе"</t>
  </si>
  <si>
    <t>10 1 01 00000</t>
  </si>
  <si>
    <t>Основное мероприятие "Развитие и совершенствование муниципальной службы в администрации города Соликамска и ее отраслевых (функциональных) органах"</t>
  </si>
  <si>
    <t>10 1 01 01010</t>
  </si>
  <si>
    <t>Мероприятия по развитию управленческих кадров</t>
  </si>
  <si>
    <t>10 9 00 00000</t>
  </si>
  <si>
    <t>Подпрограмма "Обеспечение реализации муниципальной программы "Ресурсное обеспечение деятельности органов местного самоуправления Соликамского городского округа"</t>
  </si>
  <si>
    <t>10 9 01 00000</t>
  </si>
  <si>
    <t>10 9 01 00040</t>
  </si>
  <si>
    <t>10 9 01 00070</t>
  </si>
  <si>
    <t>10 9 01 00150</t>
  </si>
  <si>
    <t>10 9 01 01020</t>
  </si>
  <si>
    <t>10 9 01 20020</t>
  </si>
  <si>
    <t>10 9 01 20030</t>
  </si>
  <si>
    <t>Составление протоколов об административных правонарушениях</t>
  </si>
  <si>
    <t>10 9 02 00000</t>
  </si>
  <si>
    <t>Основное мероприятие "Обеспечение сбалансированности и устойчивости бюджета Соликамского городского округа. Повышение качества управления муниципальными финансами"</t>
  </si>
  <si>
    <t>10 9 02 00040</t>
  </si>
  <si>
    <t>91 0 00 00000</t>
  </si>
  <si>
    <t>Обеспечение деятельности органов местного самоуправления</t>
  </si>
  <si>
    <t>91 0 00 00010</t>
  </si>
  <si>
    <t>91 0 00 00030</t>
  </si>
  <si>
    <t>Председатель Контрольно-счетной палаты Соликамского городского округа</t>
  </si>
  <si>
    <t>91 0 00 00060</t>
  </si>
  <si>
    <t>91 0 00 20010</t>
  </si>
  <si>
    <t>Компенсации депутатам за время осуществления полномочий</t>
  </si>
  <si>
    <t>91 0 00 00150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</si>
  <si>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</si>
  <si>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</si>
  <si>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</si>
  <si>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10 9 01 2К080</t>
  </si>
  <si>
    <t>91 0 00 00040</t>
  </si>
  <si>
    <t>620</t>
  </si>
  <si>
    <t>0100</t>
  </si>
  <si>
    <t>Общегосударственные вопросы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</si>
  <si>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</si>
  <si>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</si>
  <si>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0113</t>
  </si>
  <si>
    <t>Другие общегосударственные вопросы</t>
  </si>
  <si>
    <t>621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</si>
  <si>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</si>
  <si>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</si>
  <si>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622</t>
  </si>
  <si>
    <t>0102</t>
  </si>
  <si>
    <t>Функционирование высшего должностного лица субъекта Российской Федерации 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</si>
  <si>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</si>
  <si>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</si>
  <si>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</si>
  <si>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</si>
  <si>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</si>
  <si>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</si>
  <si>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</si>
  <si>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</si>
  <si>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</si>
  <si>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</si>
  <si>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</si>
  <si>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</si>
  <si>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Подпрограмма "Общественная безопасность на территории Соликамского городского округа"</t>
  </si>
  <si>
    <t>0407</t>
  </si>
  <si>
    <t>Лесное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</si>
  <si>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</si>
  <si>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</si>
  <si>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</si>
  <si>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</si>
  <si>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</si>
  <si>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</si>
  <si>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</si>
  <si>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</si>
  <si>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</si>
  <si>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</si>
  <si>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</si>
  <si>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</si>
  <si>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</si>
  <si>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</si>
  <si>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</si>
  <si>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</si>
  <si>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</si>
  <si>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</si>
  <si>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</si>
  <si>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</si>
  <si>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0702</t>
  </si>
  <si>
    <t xml:space="preserve">Общее образование </t>
  </si>
  <si>
    <t>0709</t>
  </si>
  <si>
    <t>Другие вопросы в области образования</t>
  </si>
  <si>
    <t>0800</t>
  </si>
  <si>
    <t>0804</t>
  </si>
  <si>
    <t xml:space="preserve">Другие вопросы в области культуры, кинематографии </t>
  </si>
  <si>
    <t>02 1 01 00150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</si>
  <si>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</si>
  <si>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</si>
  <si>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</si>
  <si>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</si>
  <si>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</si>
  <si>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</si>
  <si>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Другие вопросы в области социальной политики</t>
  </si>
  <si>
    <t>623</t>
  </si>
  <si>
    <t>624</t>
  </si>
  <si>
    <t>629</t>
  </si>
  <si>
    <t>0701</t>
  </si>
  <si>
    <t>Дошкольное образование</t>
  </si>
  <si>
    <t>0707</t>
  </si>
  <si>
    <t>Охрана семьи и детства</t>
  </si>
  <si>
    <t>631</t>
  </si>
  <si>
    <t>02 4 00 00000</t>
  </si>
  <si>
    <t>0801</t>
  </si>
  <si>
    <t>Культура</t>
  </si>
  <si>
    <t>633</t>
  </si>
  <si>
    <t>1100</t>
  </si>
  <si>
    <t>Физическая культура и спорт</t>
  </si>
  <si>
    <t>1102</t>
  </si>
  <si>
    <t>Массовый спорт</t>
  </si>
  <si>
    <t>Другие вопросы в области физической культуры и спорта</t>
  </si>
  <si>
    <t>670</t>
  </si>
  <si>
    <t>Муниципальная программа "Ресурсное обеспечение деятельности органов местного самоуправления Соликамского городского округа"</t>
  </si>
  <si>
    <t>Судебная система</t>
  </si>
  <si>
    <t>10 9 01 59300</t>
  </si>
  <si>
    <t>09 2 02 51350</t>
  </si>
  <si>
    <t>92 0 00 00950</t>
  </si>
  <si>
    <t>Расходы на исполнение решений судов, вступивших в законную силу</t>
  </si>
  <si>
    <t>Приведение в нормативное состояние муниципальных общеобразовательных учреждений (кроме долевого участия в ПРП)</t>
  </si>
  <si>
    <t>01 9 02 2Н020</t>
  </si>
  <si>
    <t>01 9 02 20060</t>
  </si>
  <si>
    <t>Установка, обслуживание и совершенствование систем видеонаблюдения на территории города</t>
  </si>
  <si>
    <t>03 1 04 03330</t>
  </si>
  <si>
    <t>03 1 04 00000</t>
  </si>
  <si>
    <t>05 2 02 04710</t>
  </si>
  <si>
    <t>Муниципальная программа "Развитие сферы культуры, туризма и молодежной политики Соликамского городского округа"</t>
  </si>
  <si>
    <t>05 1 02 05370</t>
  </si>
  <si>
    <t>Осуществление полномочий по созданию и организации деятельности административных комиссий</t>
  </si>
  <si>
    <t>Подпрограмма "Укрепление гражданского единства и межнационального согласия в Соликамском городском округе"</t>
  </si>
  <si>
    <t>08 4 01 00000</t>
  </si>
  <si>
    <t>08 4 00 00000</t>
  </si>
  <si>
    <t xml:space="preserve">Культура, кинематография </t>
  </si>
  <si>
    <t>Основное мероприятие "Обеспечение выполнения функций по соответствующему направлению деятельности"</t>
  </si>
  <si>
    <t>05 9 02 00000</t>
  </si>
  <si>
    <t>05 9 02 05510</t>
  </si>
  <si>
    <t>08 4 01 S1310</t>
  </si>
  <si>
    <t>Подпрограмма "Поддержка ветеранов войны, труда, Вооруженных сил и правоохранительных органов в Соликамском городском округе"</t>
  </si>
  <si>
    <t>Уточненный годовой план</t>
  </si>
  <si>
    <t>Раздел</t>
  </si>
  <si>
    <t>Подраз-дел</t>
  </si>
  <si>
    <t xml:space="preserve">Наименование </t>
  </si>
  <si>
    <t>Процент исполнения</t>
  </si>
  <si>
    <t>1</t>
  </si>
  <si>
    <t>2</t>
  </si>
  <si>
    <t>01</t>
  </si>
  <si>
    <t>00</t>
  </si>
  <si>
    <t>02</t>
  </si>
  <si>
    <t>03</t>
  </si>
  <si>
    <t>04</t>
  </si>
  <si>
    <t>05</t>
  </si>
  <si>
    <t>06</t>
  </si>
  <si>
    <t>11</t>
  </si>
  <si>
    <t>13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</si>
  <si>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</si>
  <si>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</si>
  <si>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</t>
  </si>
  <si>
    <t>14</t>
  </si>
  <si>
    <t>07</t>
  </si>
  <si>
    <t>08</t>
  </si>
  <si>
    <t>Транспорт</t>
  </si>
  <si>
    <t>12</t>
  </si>
  <si>
    <t xml:space="preserve">Культура и кинематография </t>
  </si>
  <si>
    <t>Физическая культура</t>
  </si>
  <si>
    <t>Код бюджетной классификации</t>
  </si>
  <si>
    <t>Наименование показателя</t>
  </si>
  <si>
    <t>Исполнено</t>
  </si>
  <si>
    <t>администратора источника финансирования</t>
  </si>
  <si>
    <t>источника финансирования дефицита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</si>
  <si>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</si>
  <si>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</si>
  <si>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</si>
  <si>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 прочих остатков денежных средств бюджетов городских округов</t>
  </si>
  <si>
    <t xml:space="preserve">итого источников финансирования дефицита бюджета </t>
  </si>
  <si>
    <t>Подпрограмма "Обеспечение реализации муниципальной программы "Развитие системы образования Соликамского городского округа"</t>
  </si>
  <si>
    <t>Подпрограмма "Развитие сферы туризма в Соликамском городском округе"</t>
  </si>
  <si>
    <t>Подпрограмма "Обеспечение условий для занятий физической культурой и спортом"</t>
  </si>
  <si>
    <t>Подпрограмма "Обеспечение жильем молодых семей в Соликамском городском округе"</t>
  </si>
  <si>
    <t>Обеспечение представительской деятельности органов местного самоуправления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</si>
  <si>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</si>
  <si>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Приложение 2</t>
  </si>
  <si>
    <t>тыс. руб.</t>
  </si>
  <si>
    <t>Наименование групп, подгрупп, статей, подстатей и  элементов  классификации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</si>
  <si>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</si>
  <si>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</si>
  <si>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</si>
  <si>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</si>
  <si>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</si>
  <si>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</si>
  <si>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</si>
  <si>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(перерасчёты,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</si>
  <si>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</si>
  <si>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</si>
  <si>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</si>
  <si>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</si>
  <si>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</si>
  <si>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 взысканных (уплаченных) платежей, а также при нарушении сроков их возврата)</t>
  </si>
  <si>
    <t>1  01 02020 01 1000 110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</si>
  <si>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 Налогового кодекса Российской Федерации (сумма платежа (перерасчёты,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</si>
  <si>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</si>
  <si>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</si>
  <si>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</si>
  <si>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</si>
  <si>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1 01 02030 01 1000 110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</si>
  <si>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 (сумма платежа (перерасчёты,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</si>
  <si>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</si>
  <si>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 (пени  по соответствующему платежу)</t>
  </si>
  <si>
    <t>1 01 02030 01 3000 110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</si>
  <si>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</si>
  <si>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</si>
  <si>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(перерасчёты, недоимка и задолженность по соответствующему платежу, в том числе по отмененному)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</si>
  <si>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</si>
  <si>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</si>
  <si>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</si>
  <si>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</si>
  <si>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</si>
  <si>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</si>
  <si>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1 05 02000 02 0000 000</t>
  </si>
  <si>
    <t>Единый налог на вмененный доход для отдельных видов деятельности</t>
  </si>
  <si>
    <t>1 05 02010 02 1000 110</t>
  </si>
  <si>
    <t>Единый налог на вмененный доход для отдельных видов деятельности (сумма платежа (перерасчёты, недоимка и задолженность по соответствующему платежу, в том числе по отмененному)</t>
  </si>
  <si>
    <t>1 05 02010 02 2100 110</t>
  </si>
  <si>
    <t>Единый налог на вмененный доход для отдельных видов деятельности (пени  по соответствующему платежу)</t>
  </si>
  <si>
    <t>1  05 02010 02 3000 110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</si>
  <si>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</si>
  <si>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1 05 02020 02 2100 110</t>
  </si>
  <si>
    <t>Единый налог на вмененный доход для отдельных видов деятельности (за налоговые периоды, истекшие до 1 января 2011 года) (пени  по соответствующему платежу)</t>
  </si>
  <si>
    <t>1 05 04000 02 0000 110</t>
  </si>
  <si>
    <t>Налог, взимаемый в связи с применением патентной системы налогообложения</t>
  </si>
  <si>
    <t>1 05 04010 02 1000 110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</si>
  <si>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(перерасчёты, недоимка и задолженность по соответствующему платежу, в том числе по отмененному)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</si>
  <si>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</si>
  <si>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</si>
  <si>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</si>
  <si>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</si>
  <si>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>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</si>
  <si>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(перерасчёты, недоимка и задолженность по соответствующему платежу, в том числе по отмененному)</t>
  </si>
  <si>
    <t>1 06 01020 04 2100 110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</si>
  <si>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 по соответствующему платежу)</t>
  </si>
  <si>
    <t xml:space="preserve"> 1 06 04000 00 0000 110</t>
  </si>
  <si>
    <t>Транспортный налог</t>
  </si>
  <si>
    <t xml:space="preserve">Транспортный налог с организаций </t>
  </si>
  <si>
    <t>1 06 04011 02 1000 110</t>
  </si>
  <si>
    <t>Транспортный налог с организаций (сумма платежа (перерасчёты, недоимка и задолженность по соответствующему платежу, в том числе по отмененному)</t>
  </si>
  <si>
    <t>1 06 04011 02 2100 110</t>
  </si>
  <si>
    <t>Транспортный налог с организаций (пени  по соответствующему платежу)</t>
  </si>
  <si>
    <t>1 06 04011 02 3000 110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</si>
  <si>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</si>
  <si>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1 06 04012 02 0000 110</t>
  </si>
  <si>
    <t>Транспортный налог с физических лиц</t>
  </si>
  <si>
    <t>1 06 04012 02 1000 110</t>
  </si>
  <si>
    <t>Транспортный налог с физических лиц (сумма платежа (перерасчёты,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</si>
  <si>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</si>
  <si>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 по соответствующему платежу)</t>
  </si>
  <si>
    <t xml:space="preserve"> 1 06 06000 00 0000 110</t>
  </si>
  <si>
    <t>Земельный налог</t>
  </si>
  <si>
    <t xml:space="preserve"> 1 06 06030 00 0000 110</t>
  </si>
  <si>
    <t>Земельный налог с организаций</t>
  </si>
  <si>
    <t>1 06 06032 04 1000 110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</si>
  <si>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(перерасчёты, недоимка и задолженность по соответствующему платежу, в том числе по отмененному)</t>
  </si>
  <si>
    <t>1 06 06032 04 2100 110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</si>
  <si>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</si>
  <si>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1 06 06032 04 3000 110</t>
  </si>
  <si>
    <t>Земельный налог с организаций, обладающих земельным участком, расположенным в границах городских округов(суммы денежных взысканий (штрафов) по соответствующему платежу согласно законодательству Российской Федерации)</t>
  </si>
  <si>
    <t xml:space="preserve"> 1 06 06040 00 0000 110</t>
  </si>
  <si>
    <t>Земельный налог с физических лиц</t>
  </si>
  <si>
    <t>1 06 06042 04 1000 110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</si>
  <si>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(перерасчёты, недоимка и задолженность по соответствующему платежу, в том числе по отмененному)</t>
  </si>
  <si>
    <t>1 06 06042 04 2100 110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</si>
  <si>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</si>
  <si>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1 06 06042 04 3000 110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</si>
  <si>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</si>
  <si>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 xml:space="preserve"> 1 08 00000 00 0000 000</t>
  </si>
  <si>
    <t>Государственная пошлина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</si>
  <si>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</si>
  <si>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(перерасчёты, недоимка и задолженность по соответствующему платежу, в том числе по отмененному)</t>
  </si>
  <si>
    <t>1 08 07150 01 0000 110</t>
  </si>
  <si>
    <t xml:space="preserve">Государственная пошлина за выдачу разрешения на установку рекламной конструкции </t>
  </si>
  <si>
    <t>1 08 07150 01 1000 110</t>
  </si>
  <si>
    <t>Государственная пошлина за выдачу разрешения на установку рекламной конструкции (сумма платежа (перерасчёты, недоимка и задолженность по соответствующему платежу, в том числе по отмененному)</t>
  </si>
  <si>
    <t>1 08 07173 01 0000 110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</si>
  <si>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</si>
  <si>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</si>
  <si>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(перерасчёты, недоимка и задолженность по соответствующему платежу, в том числе по отмененному)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</si>
  <si>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</si>
  <si>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</si>
  <si>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</si>
  <si>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</si>
  <si>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</si>
  <si>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</si>
  <si>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</si>
  <si>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</si>
  <si>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</si>
  <si>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</si>
  <si>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</si>
  <si>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</si>
  <si>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</si>
  <si>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</si>
  <si>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</si>
  <si>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</si>
  <si>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</si>
  <si>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</si>
  <si>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</si>
  <si>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</si>
  <si>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1 12 04000 00 0000 120</t>
  </si>
  <si>
    <t>Плата за использование лесов</t>
  </si>
  <si>
    <t>1 12 04041 04 0000 120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</si>
  <si>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</si>
  <si>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1 12 04042 04 0000 120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</si>
  <si>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</si>
  <si>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Доходы от оказания платных услуг (работ) и компенсации затрат государства</t>
  </si>
  <si>
    <t>1 13 01994 04 0000 130</t>
  </si>
  <si>
    <t xml:space="preserve">Прочие доходы от оказания платных услуг (работ) получателями средств бюджетов городских округов </t>
  </si>
  <si>
    <t>1 13 02994 04 0000 130</t>
  </si>
  <si>
    <t xml:space="preserve">Прочие доходы от компенсации затрат бюджетов городских округов </t>
  </si>
  <si>
    <t xml:space="preserve"> 1 14 00000 00 0000 000</t>
  </si>
  <si>
    <t>Доходы от продажи материальных и нематериальных активов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</si>
  <si>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</si>
  <si>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</si>
  <si>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</si>
  <si>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</si>
  <si>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</si>
  <si>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 бюджетных и автономных учреждений)</t>
  </si>
  <si>
    <t xml:space="preserve"> 1 16 00000 00 0000 000</t>
  </si>
  <si>
    <t>Штрафы, санкции, возмещение ущерба</t>
  </si>
  <si>
    <t>Прочие неналоговые доходы</t>
  </si>
  <si>
    <t>1 17 05040 04 0000 180</t>
  </si>
  <si>
    <t>Прочие неналоговые доходы бюджетов городских округов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</si>
  <si>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</si>
  <si>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</si>
  <si>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</si>
  <si>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</si>
  <si>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</si>
  <si>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</si>
  <si>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</si>
  <si>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</si>
  <si>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</si>
  <si>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</si>
  <si>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2 07 00000 00 0000 000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</si>
  <si>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</si>
  <si>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</si>
  <si>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субвенций, и иных межбюджетных трансфертов, имеющих целевое назначение, прошлых лет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</si>
  <si>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</si>
  <si>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</si>
  <si>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 остатков субсидий прошлых лет</t>
  </si>
  <si>
    <t xml:space="preserve">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</si>
  <si>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</si>
  <si>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Всего доходов</t>
  </si>
  <si>
    <t>Приложение 1</t>
  </si>
  <si>
    <t>Код бюджетной  классификации</t>
  </si>
  <si>
    <t>главного администратора доходов бюджета</t>
  </si>
  <si>
    <t>доходов  бюджета  Соликамского                 городского округа</t>
  </si>
  <si>
    <t>048</t>
  </si>
  <si>
    <t>Федеральная служба по надзору в сфере природопользования</t>
  </si>
  <si>
    <t>Федеральное казначейство</t>
  </si>
  <si>
    <t>Федеральная служба по надзору в сфере защиты прав потребителей и благополучия человека</t>
  </si>
  <si>
    <t>Федеральная налоговая служба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</si>
  <si>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</si>
  <si>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</si>
  <si>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Единый налог на вмененный доход для отдельных видов деятельности (пени по соответствующему платежу)</t>
  </si>
  <si>
    <t>Земельный налог с физических лиц, обладающих земельным участком, расположенным в границах городских округов(суммы денежных взысканий (штрафов) по соответствующему платежу согласно законодательству Российской Федерации)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</si>
  <si>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 (сумма платежа (перерасчёты, недоимка и задолженность по соответствующему платежу, в том числе по отмененному)</t>
  </si>
  <si>
    <t>Министерство внутренних дел Российской Федерации</t>
  </si>
  <si>
    <t>Федеральная служба государственной регистрации, кадастра и картографии</t>
  </si>
  <si>
    <t>Доходы бюджетов городских округов от возврата автономными учреждениями остатков субсидий прошлых лет</t>
  </si>
  <si>
    <t>ВСЕГО РАСХОДОВ</t>
  </si>
  <si>
    <t/>
  </si>
  <si>
    <t>Содержание аппарата, в том числе Молодежного парламента СГО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</si>
  <si>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</si>
  <si>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</si>
  <si>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Развитие общественных инициатив; поддержка социально ориентированных некоммерческих организаций</t>
  </si>
  <si>
    <t>Предоставление услуг и мероприятия по хранению, комплектованию, использованию архивных документов</t>
  </si>
  <si>
    <t>Выплаты Почетным гражданам и поощрений к Почетной грамоте</t>
  </si>
  <si>
    <t>0406</t>
  </si>
  <si>
    <t>Водное хозяйство</t>
  </si>
  <si>
    <t>03 4 01 06150</t>
  </si>
  <si>
    <t>Установка границ охранных зон водных объектов</t>
  </si>
  <si>
    <t>Содержание автомобильных дорог и элементов благоустройства</t>
  </si>
  <si>
    <t>Основное мероприятие "Ремонт и капитальный ремонт автомобильных  дорог, транзитных объектов (транзитных мостов) и систем водоотвода"</t>
  </si>
  <si>
    <t xml:space="preserve">Обеспечение инфраструктурой земельных участков, предоставляемых многодетным семьям (проектные работы) </t>
  </si>
  <si>
    <t>01 1 01 07390</t>
  </si>
  <si>
    <t>Организация содержания мест захоронений</t>
  </si>
  <si>
    <t>Освещение улиц</t>
  </si>
  <si>
    <t>0703</t>
  </si>
  <si>
    <t>Дополнительное образование детей</t>
  </si>
  <si>
    <t>Обеспечение мероприятий по оказанию адресной помощи населению</t>
  </si>
  <si>
    <t>Оказание адресной материальной помощи малообеспеченным семьям с детьми, гражданам, попавшим в трудную или экстремальную жизненную ситуацию</t>
  </si>
  <si>
    <t xml:space="preserve">06 1 00 00000 </t>
  </si>
  <si>
    <t>06 1 01 09410</t>
  </si>
  <si>
    <t>Управление земельными ресурсами</t>
  </si>
  <si>
    <t>01 1 01 02040</t>
  </si>
  <si>
    <t>Предоставление услуг присмотра и ухода в муниципальных дошкольных учреждениях</t>
  </si>
  <si>
    <t>Содействие трудоустройству несовершеннолетних</t>
  </si>
  <si>
    <t xml:space="preserve">Молодежная политика </t>
  </si>
  <si>
    <t>Мероприятия в сфере молодежной политики</t>
  </si>
  <si>
    <t>Публичный показ музейных предметов, музейных коллекций</t>
  </si>
  <si>
    <t>Библиотечное, библиографическое и информационное обслуживание пользователей библиотеки</t>
  </si>
  <si>
    <t>Организация досуга населения</t>
  </si>
  <si>
    <t>Оказание туристско-информационных услуг</t>
  </si>
  <si>
    <t>06 1 02 20070</t>
  </si>
  <si>
    <t>Мероприятия по физической культуре и спорту</t>
  </si>
  <si>
    <t>06 1 02 09420</t>
  </si>
  <si>
    <t xml:space="preserve">Реализация мероприятий Всероссийского комплекса "ГТО"  </t>
  </si>
  <si>
    <t xml:space="preserve">Предоставление услуг в сфере физической культуры и спорта 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</si>
  <si>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</si>
  <si>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</si>
  <si>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</si>
  <si>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1 05 04010 02 2100 110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</si>
  <si>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</si>
  <si>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</si>
  <si>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</si>
  <si>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</si>
  <si>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</si>
  <si>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 автономных учреждений), в части реализации основных средств  по указанному имуществу</t>
  </si>
  <si>
    <t>Государственная инспекция по экологии и природопользованию Пермского края</t>
  </si>
  <si>
    <t>Инспекция государственного жилищного надзора Пермского края</t>
  </si>
  <si>
    <t>по кодам поступлений в бюджет (группам, подгруппам, статьям, подстатьям и элементам классификации доходов)</t>
  </si>
  <si>
    <t>1 05 03000 01 0000 110</t>
  </si>
  <si>
    <t>Единый сельскохозяйственный налог</t>
  </si>
  <si>
    <t xml:space="preserve"> 1 06 04011 02 0000 110</t>
  </si>
  <si>
    <t>1 12 00000 00 0000 000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</si>
  <si>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</si>
  <si>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</si>
  <si>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 Российской Федерации </t>
  </si>
  <si>
    <t xml:space="preserve">Прочие безвозмездные поступления </t>
  </si>
  <si>
    <t>0705</t>
  </si>
  <si>
    <t>Профессиональная подготовка, переподготовка и повышение квалификации</t>
  </si>
  <si>
    <t>в том числе:</t>
  </si>
  <si>
    <t>09 2 02 2С090</t>
  </si>
  <si>
    <t>10 9 01 2П040</t>
  </si>
  <si>
    <t>10 9 01 2П060</t>
  </si>
  <si>
    <t>10 9 01 2С050</t>
  </si>
  <si>
    <t>10 9 01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</si>
  <si>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</si>
  <si>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10 9 01 2Т060</t>
  </si>
  <si>
    <t>0105</t>
  </si>
  <si>
    <t>10 9 01 51200</t>
  </si>
  <si>
    <t>Основное мероприятие "Развитие взаимодействия органов местного самоуправления с гражданским обществом"</t>
  </si>
  <si>
    <t>Обеспечение качества предоставления услуг и выполнения функций</t>
  </si>
  <si>
    <t>92 0 00 SР040</t>
  </si>
  <si>
    <t>Основное мероприятие "Профилактика терроризма"</t>
  </si>
  <si>
    <t>Основное мероприятие "Создание эффективной системы пожарной безопасности "</t>
  </si>
  <si>
    <t>03 1 01 SП020</t>
  </si>
  <si>
    <t>05 3 02 SТ040</t>
  </si>
  <si>
    <t>02 2 01 08500</t>
  </si>
  <si>
    <t>09 2 02 2С070</t>
  </si>
  <si>
    <t>Основное мероприятие "Создание условий и новых форм для качественных изменений материально-технической составляющей муниципальной системы образования"</t>
  </si>
  <si>
    <t>05 1 03 00000</t>
  </si>
  <si>
    <t xml:space="preserve">Основное мероприятие "Повышение уровня благоустройства нуждающихся в благоустройстве территорий общего пользования Соликамского городского округа, а также дворовых территорий многоквартирных домов"  </t>
  </si>
  <si>
    <t>05 1 03 05310</t>
  </si>
  <si>
    <t>01 1 01 SР040</t>
  </si>
  <si>
    <t xml:space="preserve">Обеспечение жильем отдельных категорий граждан, установленных федеральным законом от 12 января 1995 года № 5-ФЗ "О ветеранах" </t>
  </si>
  <si>
    <t>09 2 02 51760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</si>
  <si>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</si>
  <si>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09 2 02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</si>
  <si>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</si>
  <si>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06 1 01 SР040 </t>
  </si>
  <si>
    <t xml:space="preserve">06 1 01 SФ130 </t>
  </si>
  <si>
    <t>Содержание объектов казны</t>
  </si>
  <si>
    <t xml:space="preserve">Развитие вариативных форм дошкольного образования </t>
  </si>
  <si>
    <t>Приведение в нормативное состояние  муниципальных дошкольных учреждений  (кроме долевого участия в ПРП)</t>
  </si>
  <si>
    <t>Основное мероприятие "Повышение качества организационно-методических и социально-педагогических условий для развития муниципальной системы образования"</t>
  </si>
  <si>
    <t>Единая субвенция на выполнение отдельных государственных полномочий в сфере образования</t>
  </si>
  <si>
    <t>01 9 02 SН040</t>
  </si>
  <si>
    <t>01 9 02 2С140</t>
  </si>
  <si>
    <t>09 2 01 SС240</t>
  </si>
  <si>
    <t>1101</t>
  </si>
  <si>
    <t>01 9 01 2Ф180</t>
  </si>
  <si>
    <t>Обеспечение условий для развития физической культуры и массового спорта</t>
  </si>
  <si>
    <t>Основное мероприятие "Развитие спортивной инфраструктуры и материально-технической базы муниципальных учреждений"</t>
  </si>
  <si>
    <t xml:space="preserve">Популяризация внутреннего и въездного туризма, формирование положительного туристского имиджа  </t>
  </si>
  <si>
    <t>02 3 00 00000</t>
  </si>
  <si>
    <t>Подпрограмма "Сохранение объектов культурного наследия в Соликамском городском округе"</t>
  </si>
  <si>
    <t>02 3 01 00000</t>
  </si>
  <si>
    <t>Основное мероприятие "Сохранение и популяризация объектов культурного наследия"</t>
  </si>
  <si>
    <t>02 3 01 08200</t>
  </si>
  <si>
    <t>Мероприятия, направленные на восстановление и сохранение в удовлетворительном состоянии памятников истории, памятников монументального искусства, памятных мест</t>
  </si>
  <si>
    <t>09 1 01 L4970</t>
  </si>
  <si>
    <t>Основное мероприятие "Развитие потребности в занятиях физической культурой и массовым спортом"</t>
  </si>
  <si>
    <t>10 9 02 2Ц320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</si>
  <si>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</si>
  <si>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1 12 01041 01 6000 120</t>
  </si>
  <si>
    <t>Плата за размещение отходов производства  (федеральные государственные органы, Банк России, органы управления государственными внебюджетными фондами Российской Федерации)</t>
  </si>
  <si>
    <t>1 01 02050 01 1000 110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</si>
  <si>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(перерасчёты, недоимка и задолженность по соответствующему платежу, в том числе по отмененному)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</si>
  <si>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</si>
  <si>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</si>
  <si>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</si>
  <si>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</si>
  <si>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 законом от 24 ноября 1995 года № 181-ФЗ "О социальной защите инвалидов в Российской Федерации"</t>
  </si>
  <si>
    <t>Возврат остатков субвенций на государственную регистрацию актов гражданского состояния из бюджетов городских округов</t>
  </si>
  <si>
    <t>Субсидии бюджетам городских округов на реализацию мероприятий по обеспечению жильем молодых семей</t>
  </si>
  <si>
    <t>Выплата материального стимулирования народным дружинникам за участие в охране общественного порядка (долевое участие местного бюджета)</t>
  </si>
  <si>
    <t>Обеспечение работников учреждений бюджетной сферы Пермского края путевками на санаторно-курортное лечение и оздоровление (долевое участие местного бюджета)</t>
  </si>
  <si>
    <t>Обеспечение работников учреждений бюджетной сферы Пермского края путевками на санаторно-курортное лечение и оздоровление (долевое участие краевого бюджета)</t>
  </si>
  <si>
    <t>Бюджетная классификация</t>
  </si>
  <si>
    <t>Дума Соликамского городского округа</t>
  </si>
  <si>
    <t>09 2 02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</si>
  <si>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</si>
  <si>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Образование комиссий  по  делам несовершеннолетних  и  защита их прав и организация их деятельности</t>
  </si>
  <si>
    <t>10 9 01 2У110</t>
  </si>
  <si>
    <t>Администрирование отдельных государственных полномочий по поддержке сельскохозяйственного производства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</si>
  <si>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</si>
  <si>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0111</t>
  </si>
  <si>
    <t>Резервные фонды</t>
  </si>
  <si>
    <t>92 0 00 00090</t>
  </si>
  <si>
    <t>Муниципальная программа "Развитие инфраструктуры и комфортной среды Соликамского городского округа"</t>
  </si>
  <si>
    <t>Подпрограмма "Обеспечение реализации муниципальной программы "Развитие инфраструктуры и комфортной среды Соликамского городского округа"</t>
  </si>
  <si>
    <t>Муниципальная программа "Развитие общественного самоуправления в Соликамском городском округе"</t>
  </si>
  <si>
    <t>Основное мероприятие "Содействие формированию гармоничной межнациональной и межконфессиональной ситуации в Соликамском городском округе"</t>
  </si>
  <si>
    <t>Развитие инициатив, поддержка социально ориентированных некоммерческих организаций (долевое участие местного бюджета)</t>
  </si>
  <si>
    <t>10 9 03 00000</t>
  </si>
  <si>
    <t>Основное мероприятие "Обеспечение выполнения функций органа местного самоуправления по соответствующему направлению деятельности"</t>
  </si>
  <si>
    <t>10 9 03 00080</t>
  </si>
  <si>
    <t>10 9 03 00130</t>
  </si>
  <si>
    <t>Обеспечение деятельности прочих учреждений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</si>
  <si>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(долевое участие местного бюджета)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</si>
  <si>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(долевое участие краевого бюджета)</t>
  </si>
  <si>
    <t>92 0 00 SР180</t>
  </si>
  <si>
    <t>Реализация Программы по развитию Соликамского городского округа на 2019-2021 годы (долевое участие местного бюджета)</t>
  </si>
  <si>
    <t>Реализация Программы по развитию Соликамского городского округа на 2019-2021 годы (долевое участие краевого бюджета)</t>
  </si>
  <si>
    <t>Муниципальная программа "Развитие  комплексной безопасности на территории Соликамского городского округа, развитие АПК "Безопасный город""</t>
  </si>
  <si>
    <t xml:space="preserve">Подпрограмма "Обеспечение реализации муниципальной программы "Развитие  комплексной безопасности на территории Соликамского городского округа, развитие АПК "Безопасный город"" </t>
  </si>
  <si>
    <t>Выполнение мероприятий по обеспечению первичных мер пожарной безопасности</t>
  </si>
  <si>
    <t>Мероприятия по охране общественного порядка и профилактика правонарушений</t>
  </si>
  <si>
    <t>03 1 01 SП150</t>
  </si>
  <si>
    <t>0405</t>
  </si>
  <si>
    <t>Сельское хозяйство и рыболовство</t>
  </si>
  <si>
    <t>03 1 01 2У090</t>
  </si>
  <si>
    <t>03 1 01 2У100</t>
  </si>
  <si>
    <t>04 3 00 00000</t>
  </si>
  <si>
    <t>Подпрограмма "Поддержка сельского хозяйства в Соликамском городском округе"</t>
  </si>
  <si>
    <t>04 3 01 00000</t>
  </si>
  <si>
    <t>Основное мероприятие "Обеспечения развития отраслей сельскохозяйственного производства"</t>
  </si>
  <si>
    <t>04 3 01 04310</t>
  </si>
  <si>
    <t>Развитие сельского хозяйства и регулирование рынков сельскохозяйственной продукции</t>
  </si>
  <si>
    <t>04 3 02 00000</t>
  </si>
  <si>
    <t>Основное мероприятие "Повышение эффективности использования земель сельскохозяйственного назначения"</t>
  </si>
  <si>
    <t>04 3 02 04320</t>
  </si>
  <si>
    <t>Создание условий для эффективного использования земель сельскохозяйственного назначения</t>
  </si>
  <si>
    <t>Мероприятия по противопожарной защите лесов</t>
  </si>
  <si>
    <t>0408</t>
  </si>
  <si>
    <t xml:space="preserve">05 0 00 00000 </t>
  </si>
  <si>
    <t>05 9 02 05520</t>
  </si>
  <si>
    <t>Организация перевозок пассажиров автомобильным транспортом на территории Соликамского городского округа</t>
  </si>
  <si>
    <t>Создание благоприятных условий для проживания и отдыха граждан</t>
  </si>
  <si>
    <t xml:space="preserve">Капитальный ремонт, ремонт автомобильных дорог и искусственных сооружений на них </t>
  </si>
  <si>
    <t>Капитальный ремонт, ремонт автомобильных дорог и искусственных сооружений на них  (долевое участие местного бюджета)</t>
  </si>
  <si>
    <t>Капитальный ремонт, ремонт автомобильных дорог и искусственных сооружений на них  (долевое участие краевого бюджета)</t>
  </si>
  <si>
    <t>Формирование имиджа и бренда Соликамского городского округа</t>
  </si>
  <si>
    <t>Основное мероприятие "Улучшение условий для удовлетворения потребностей населения в товарах и услугах"</t>
  </si>
  <si>
    <t>Развитие торговли и потребительского рынка</t>
  </si>
  <si>
    <t>Поддержание жилищного фонда в нормативном состоянии, в том числе обеспечение безопасных условий проживания граждан</t>
  </si>
  <si>
    <t>Обеспечение мероприятий по содержание и ремонту жилищного фонда</t>
  </si>
  <si>
    <t>05 4 01 05160</t>
  </si>
  <si>
    <t>05 4 01 SЖ160</t>
  </si>
  <si>
    <t>05 4 F3 00000</t>
  </si>
  <si>
    <t>Обеспечение устойчивого сокращения непригодного для проживания жилого фонда</t>
  </si>
  <si>
    <t>05 4 F3 67483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</si>
  <si>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</si>
  <si>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05 2 01 05250</t>
  </si>
  <si>
    <t>Компенсация выпадающих доходов операторам, оказывающим населению услуги теплоснабжения на сельских территориях</t>
  </si>
  <si>
    <t>05 2 01 05260</t>
  </si>
  <si>
    <t>Поддержка технического состояния объектов коммунальной инфраструктуры</t>
  </si>
  <si>
    <t>05 2 01 SР180</t>
  </si>
  <si>
    <t>Основное мероприятие "Обеспечение земельных участков инфраструктурой"</t>
  </si>
  <si>
    <t xml:space="preserve">05 2 02 05240 </t>
  </si>
  <si>
    <t>Разработка схем, проектирование и сооружение объектов  инженерной инфраструктуры</t>
  </si>
  <si>
    <t>05 2 02 SР180</t>
  </si>
  <si>
    <t>Строительство газопровода высокого давления по ул. Фрунзе на участке от пересечения с ул. Северная до северного кладбища в г.Соликамске Пермского края</t>
  </si>
  <si>
    <t>05 2 02 SЖ330</t>
  </si>
  <si>
    <t>Реализация мероприятий по газификации  жилищно-коммунального хозяйства (долевое участие местного бюджета)</t>
  </si>
  <si>
    <t>Распределительный газопровод в северной части г. Соликамска</t>
  </si>
  <si>
    <t>Реализация мероприятий по газификации  жилищно-коммунального хозяйства (долевое участие краевого бюджета)</t>
  </si>
  <si>
    <t>Приведение в нормативное состояние территорий учреждений общего и дополнительного образования (кроме долевого участия в ПРП)</t>
  </si>
  <si>
    <t xml:space="preserve">Мероприятия по улучшению санитарного и экологического состояния территории </t>
  </si>
  <si>
    <t>Основное мероприятие "Улучшение внешнего облика Соликамского городского округа и условий проживания граждан"</t>
  </si>
  <si>
    <t>Демонтаж, перемещение, хранение, транспортирование и захоронение либо утилизация самовольно установленных и незаконно размещенных движимых объектов</t>
  </si>
  <si>
    <t>05 1 F2 00000</t>
  </si>
  <si>
    <t>05 1 F2 55550</t>
  </si>
  <si>
    <t>05 3 01 SP180</t>
  </si>
  <si>
    <r>
      <t>Предоставление услуг (функций) по обеспечению деятельности в сфере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благоустройства и дорожного хозяйства  </t>
    </r>
  </si>
  <si>
    <t>03 4 01 04170</t>
  </si>
  <si>
    <t>Реконструкция зданий МАОУ "ООШ № 13" по адресу: г. Соликамск, ул. Добролюбова, 16</t>
  </si>
  <si>
    <t>01 1 01 SН070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</si>
  <si>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(долевое участие местного бюджета)</t>
  </si>
  <si>
    <t>Муниципальная программа "Физическая культура и спорт Соликамского городского округа"</t>
  </si>
  <si>
    <t>Приведение в нормативное состояние учреждений спортивной направленности</t>
  </si>
  <si>
    <t>02 1 01 SР180</t>
  </si>
  <si>
    <t>Пенсии за выслугу лет лицам, замещавшим муниципальные должности муниципальной службы и лицам, замещавшим муниципальные должности (выборные на постоянной основе)</t>
  </si>
  <si>
    <t>05 9 02 2С420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</si>
  <si>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</si>
  <si>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Основное мероприятие "Обеспечение поддержки ветеранов и пенсионеров"</t>
  </si>
  <si>
    <t>Оказание материальной помощи ветеранам</t>
  </si>
  <si>
    <t>Основное мероприятие "Социальная реабилитация и адаптация инвалидов Соликамского городского округа"</t>
  </si>
  <si>
    <t>09 2 01 09620</t>
  </si>
  <si>
    <t>09 2 01 20110</t>
  </si>
  <si>
    <t>Мероприятия по привлечению медицинских кадров в учреждения здравоохранения</t>
  </si>
  <si>
    <t xml:space="preserve">Обеспечение населения Соликамского городского округа спортивными сооружениями, исходя из нормативной потребности </t>
  </si>
  <si>
    <t>06 1 01 40210</t>
  </si>
  <si>
    <t>"Строительство крытого ледового катка с искусственным покрытием" в г.Соликамске Пермского края (кроме долевого участия в ПРП)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</si>
  <si>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(долевое участие краевого бюджета)</t>
  </si>
  <si>
    <t>"Строительство крытого ледового катка с искусственным покрытием" в г.Соликамске Пермского края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</si>
  <si>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 (долевое участие местного бюджета)</t>
  </si>
  <si>
    <t>Устройство открытой спортивной площадки по адресу: ул. Калийная, 146 в г. Соликамске Пермского края</t>
  </si>
  <si>
    <t xml:space="preserve">Строительство универсальной спортивной площадки с искусственным покрытием (межшкольный стадион) в с. Родники 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</si>
  <si>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 (долевое участие краевого бюджета)</t>
  </si>
  <si>
    <t>"Строительство универсальной спортивной площадки с искусственным покрытием (межшкольный стадион) в с. Родники"</t>
  </si>
  <si>
    <t>Управление образования администрации Соликамского городского округа</t>
  </si>
  <si>
    <t>01 1 01 SР180</t>
  </si>
  <si>
    <t>01 9 02 07230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</si>
  <si>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 (долевое участие местного бюджета)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</si>
  <si>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 (долевое участие краевого бюджета)</t>
  </si>
  <si>
    <t>Мероприятия по организации отдыха  детей и их оздоровления</t>
  </si>
  <si>
    <t>Присуждение звания "Юное дарование"</t>
  </si>
  <si>
    <t>Предупреждение правонарушений несовершеннолетними</t>
  </si>
  <si>
    <t>Основное мероприятие "Формирование негативного отношения к употреблению наркотических средств и распространению ВИЧ-инфекции"</t>
  </si>
  <si>
    <t>Мероприятия по профилактике потребления психоактивных веществ и противодействию распространения ВИЧ-инфекции</t>
  </si>
  <si>
    <t xml:space="preserve">Предоставление мер социальной поддержки педагогическим работникам образовательных учреждений </t>
  </si>
  <si>
    <t>01 9 02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</si>
  <si>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</si>
  <si>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r>
      <t>06 1 01</t>
    </r>
    <r>
      <rPr>
        <b/>
        <sz val="14"/>
        <color indexed="12"/>
        <rFont val="Times New Roman"/>
        <family val="1"/>
      </rPr>
      <t xml:space="preserve"> S</t>
    </r>
    <r>
      <rPr>
        <sz val="14"/>
        <color indexed="12"/>
        <rFont val="Times New Roman"/>
        <family val="1"/>
      </rPr>
      <t xml:space="preserve">Ф130 </t>
    </r>
  </si>
  <si>
    <t>Управление культуры администрации Соликамского городского округа</t>
  </si>
  <si>
    <t>Основное мероприятие "Создание условий для повышения конкурентоспособности туристского рынка  Соликамского городского округа"</t>
  </si>
  <si>
    <t xml:space="preserve">Приведение в нормативное состояние учреждений, подведомственных Управлению культуры </t>
  </si>
  <si>
    <t>02 9 01 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</si>
  <si>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</si>
  <si>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жильем молодых семей в Соликамском городском округе (долевое участие федерального бюджета)</t>
  </si>
  <si>
    <t>09 1 01 2С020</t>
  </si>
  <si>
    <t>Обеспечение жильем молодых семей</t>
  </si>
  <si>
    <t>Комитет по физической культуре и спорту администрации Соликамского городского округа</t>
  </si>
  <si>
    <t>Подпрограмма "Обеспечение реализации муниципальной программы "Физическая культура и спорт Соликамского городского округа"</t>
  </si>
  <si>
    <t>Муниципальная программа "Ресурсное обеспечение деятельности органов местного самоуправления Соликамского городского округа "</t>
  </si>
  <si>
    <t>Устройство крытой спортивной площадки МБУ "СШОР"</t>
  </si>
  <si>
    <t xml:space="preserve">Подпрограмма "Обеспечение реализации муниципальной программы "Физическая культура и спорт Соликамского городского округа" </t>
  </si>
  <si>
    <t>к решению Думы</t>
  </si>
  <si>
    <t>Соликамского городского округа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</si>
  <si>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</si>
  <si>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</si>
  <si>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</si>
  <si>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</si>
  <si>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</si>
  <si>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</si>
  <si>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</si>
  <si>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</si>
  <si>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</si>
  <si>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</si>
  <si>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1 05 03010 01 2100 110</t>
  </si>
  <si>
    <t>Единый сельскохозяйственный налог (пени  по соответствующему платежу)</t>
  </si>
  <si>
    <t>Администрация  Соликамского городского округа</t>
  </si>
  <si>
    <t>2 02 20077 04 0000 150</t>
  </si>
  <si>
    <t>2 02 25555 04 0000 150</t>
  </si>
  <si>
    <t xml:space="preserve">2 02 29999 04 0000 150 </t>
  </si>
  <si>
    <t>2 02 30024 04 0000 150</t>
  </si>
  <si>
    <t>2 02 35082 04 0000 150</t>
  </si>
  <si>
    <t>2 02 35120 04 0000 150</t>
  </si>
  <si>
    <t>2 02 35135 04 0000 150</t>
  </si>
  <si>
    <t>2 02 35176 04 0000 150</t>
  </si>
  <si>
    <t>2 02 35930 04 0000 150</t>
  </si>
  <si>
    <t>2 02 39999 04 0000 150</t>
  </si>
  <si>
    <t>2 02 49999 04 0000 150</t>
  </si>
  <si>
    <t>2 07 04050 04 0000 150</t>
  </si>
  <si>
    <t>2 19 25064 04 0000 150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</si>
  <si>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</si>
  <si>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2 19 35930 04 0000 150</t>
  </si>
  <si>
    <t>2 19 60010 04 0000 150</t>
  </si>
  <si>
    <t>Комитет по архитектуре и градостроительству администрации Соликамского городского округа</t>
  </si>
  <si>
    <t>Управление имущественных отношений администрации Соликамского городского округа</t>
  </si>
  <si>
    <t>2 02 29999 04 0000 150</t>
  </si>
  <si>
    <t>2 18 04010 04 0000 150</t>
  </si>
  <si>
    <t>2 18 04020 04 0000 150</t>
  </si>
  <si>
    <t>2 02 25497 04 0000 150</t>
  </si>
  <si>
    <t>2 02 15001 04 0000 150</t>
  </si>
  <si>
    <t>2 02 19999 04 0000 150</t>
  </si>
  <si>
    <t xml:space="preserve">Прочие дотации бюджетам городских округов </t>
  </si>
  <si>
    <t>Министерство промышленности и природных ресурсов  Пермского края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</si>
  <si>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</si>
  <si>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2 02 10000 00 0000 150</t>
  </si>
  <si>
    <t>Прочие дотации бюджетам городских округов</t>
  </si>
  <si>
    <t xml:space="preserve"> 2 02 20000 00 0000 150</t>
  </si>
  <si>
    <t>2 02 30000 00 0000 150</t>
  </si>
  <si>
    <t xml:space="preserve"> 2 02 04000 00 0000 150</t>
  </si>
  <si>
    <t>1 11 09044 04 0000 120</t>
  </si>
  <si>
    <t xml:space="preserve"> 1 13 00000 00 0000 000</t>
  </si>
  <si>
    <t>Приложение 3</t>
  </si>
  <si>
    <t>Приложение 4</t>
  </si>
  <si>
    <t>Приложение 5</t>
  </si>
  <si>
    <t>от              №</t>
  </si>
  <si>
    <t>2020 год                       1 чтение</t>
  </si>
  <si>
    <t>поправки ко 2 чтению</t>
  </si>
  <si>
    <t>Годовой план</t>
  </si>
  <si>
    <t>Кассовый расход</t>
  </si>
  <si>
    <t>Процент исполнения к годовому плану</t>
  </si>
  <si>
    <t>Депутаты, работающие на непостоянной основе</t>
  </si>
  <si>
    <t xml:space="preserve">Администрация Соликамского городского округа                                                                                                  </t>
  </si>
  <si>
    <t xml:space="preserve">Глава городского округа – глава администрации Соликамского городского округа  
</t>
  </si>
  <si>
    <t>92 0 00 2Р110</t>
  </si>
  <si>
    <t>Призовые выплаты главам муниципальных образований Пермского края по достижению наиболее результативных значений показателей управленческой деятельности</t>
  </si>
  <si>
    <t>Муниципальная программа "Социальная поддержка и охрана здоровья граждан в Соликамском городском округе"</t>
  </si>
  <si>
    <t>Подпрограмма "Укрепление общественного здоровья и социальная поддержка отдельных категорий граждан в Соликамском городском округе"</t>
  </si>
  <si>
    <t>10 9 01 5549F</t>
  </si>
  <si>
    <t>Поощрение за достижение показателей деятельности управленческих команд</t>
  </si>
  <si>
    <t xml:space="preserve">Резервный фонд администрации Соликамского городского округа </t>
  </si>
  <si>
    <t>03 1 05 00000</t>
  </si>
  <si>
    <t>Основное мероприятие "Развитие информационного пространства ОМС и муниципальных учреждений"</t>
  </si>
  <si>
    <t>03 1 05 01110</t>
  </si>
  <si>
    <t>Обеспечение технической защиты информации</t>
  </si>
  <si>
    <t>05 1 02 SP250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</si>
  <si>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</si>
  <si>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10 9 01 58790</t>
  </si>
  <si>
    <t>Выплата стимулирующего характера за особые условия труда и дополнительную нагрузку работникам органов записи актов гражданского состояния</t>
  </si>
  <si>
    <r>
      <t xml:space="preserve">Государственная регистрация актов гражданского состояния                                                               </t>
    </r>
    <r>
      <rPr>
        <b/>
        <i/>
        <sz val="14"/>
        <color indexed="60"/>
        <rFont val="Times New Roman"/>
        <family val="1"/>
      </rPr>
      <t xml:space="preserve"> </t>
    </r>
  </si>
  <si>
    <t>10 9 03 01100</t>
  </si>
  <si>
    <t>10 9 03 00150</t>
  </si>
  <si>
    <t>92 0 00 00940</t>
  </si>
  <si>
    <t>Реализация карантинных мер COVID-19 и на иные цели, определенные администрацией</t>
  </si>
  <si>
    <t>92 0 00 SР080</t>
  </si>
  <si>
    <t>Софинансирование проектов инициативного бюджетирования (долевое участие местного бюджета)</t>
  </si>
  <si>
    <t>92 0 00 03120</t>
  </si>
  <si>
    <t>Мероприятия по предупреждению и устранению последствий чрезвычайных ситуаций</t>
  </si>
  <si>
    <t>92 0 00 S3400</t>
  </si>
  <si>
    <t>Софинансирование мероприятий по предупреждению и устранению последствий чрезвычайных ситуаций  (долевое участие местного бюджета)</t>
  </si>
  <si>
    <t>Софинансирование мероприятий по предупреждению и устранению последствий чрезвычайных ситуаций  (долевое участие краевого бюджета)</t>
  </si>
  <si>
    <t>Приведение в нормативное состояние помещений, приобретение и установка модульных конструкций (долевое участие местного бюджета)</t>
  </si>
  <si>
    <t>Приведение в нормативное состояние помещений, приобретение и установка модульных конструкций (долевое участие краевого бюджета)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</si>
  <si>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</si>
  <si>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</si>
  <si>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04 3 01 R5022</t>
  </si>
  <si>
    <t xml:space="preserve">Возмещение части процентной ставки по долгосрочным, среднесрочным и краткосрочным кредитам (займам), взятым малыми формами хозяйствования (долевое участие федерального и краевого бюджета)  </t>
  </si>
  <si>
    <t>04 3 01 04330</t>
  </si>
  <si>
    <t>Поддержка кадрового потенциала</t>
  </si>
  <si>
    <t>05 1 01 SУ200</t>
  </si>
  <si>
    <t>Мероприятия по предотвращению распространения и уничтожению борщевика Сосновского (долевое участие местного бюджета)</t>
  </si>
  <si>
    <t>Мероприятия по предотвращению распространения и уничтожению борщевика Сосновского (долевое участие краевого бюджета)</t>
  </si>
  <si>
    <t>Муниципальная программа "Развитие комплексной безопасности на территории Соликамского городского округа, развитие АПК "Безопасный город""</t>
  </si>
  <si>
    <t xml:space="preserve"> Муниципальная программа "Развитие инфраструктуры и комфортной среды Соликамского городского округа"</t>
  </si>
  <si>
    <t>02 2 01 SЦ570</t>
  </si>
  <si>
    <t>Мероприятия по развитию инфраструктуры на туристических маршрутах (долевое участие краевого бюджета)</t>
  </si>
  <si>
    <r>
      <t xml:space="preserve">Подпрограмма "Развитие </t>
    </r>
    <r>
      <rPr>
        <b/>
        <sz val="14"/>
        <rFont val="Times New Roman"/>
        <family val="1"/>
      </rPr>
      <t>малого и среднего предпринимательства в Соликамском городском округе"</t>
    </r>
  </si>
  <si>
    <t>Основное мероприятие "Развитие и поддержка малого и среднего предпринимательства"</t>
  </si>
  <si>
    <t xml:space="preserve">Поддержка инфраструктуры малого и среднего предпринимательства  </t>
  </si>
  <si>
    <t xml:space="preserve">Обеспечение мероприятий по переселению граждан из аварийного жилищного фонда </t>
  </si>
  <si>
    <t xml:space="preserve">Закупка товаров, работ и услуг для государственных (муниципальных) нужд   </t>
  </si>
  <si>
    <t>Мероприятия по расселению жилищного фонда, признанного аварийным после 01 января 2017 г. (долевое участие местного бюджета)</t>
  </si>
  <si>
    <t>Мероприятия по расселению жилищного фонда, признанного аварийным после 01 января 2017 г. (долевое участие краевого бюджета)</t>
  </si>
  <si>
    <t>Основное мероприятие "Реализация федерального проекта "Обеспечение устойчивого сокращения непригодного для проживания жилищного фонда"</t>
  </si>
  <si>
    <t>05 4 F3 67484</t>
  </si>
  <si>
    <t>Реализация мероприятий по обеспечению устойчивого сокращения непригодного для проживания жилого фонда (долевое участие краевого бюджета)</t>
  </si>
  <si>
    <t>05 1 02 SР250</t>
  </si>
  <si>
    <t>05 2 06 00000</t>
  </si>
  <si>
    <t>Основное мероприятие "Комплексное развитие сельских территорий"</t>
  </si>
  <si>
    <t>05 2 06 05240</t>
  </si>
  <si>
    <t>Разработка схем, проектирование и сооружение объектов инженерной инфраструктуры (в том числе разработка ПСД)</t>
  </si>
  <si>
    <t>01 1 01 07380</t>
  </si>
  <si>
    <t>Приведение в нормативное состояние территорий муниципальных образовательных учреждений, реализующих программы  дошкольного образования  (кроме долевого участия в ПРП)</t>
  </si>
  <si>
    <t>05 1 01 SР180</t>
  </si>
  <si>
    <t>05 1 03  SЖ090</t>
  </si>
  <si>
    <t>Основное  мероприятие "Реализация федерального проекта "Формирование комфортной городской среды"</t>
  </si>
  <si>
    <t>05 1 06 00000</t>
  </si>
  <si>
    <t>05 1 06 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</si>
  <si>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</si>
  <si>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Реализация мероприятий, направленных на комплексное развитие сельских территорий (Благоустройство сельских территорий) (долевое участие федерального и краевого бюджета)</t>
  </si>
  <si>
    <t>05 3 06 00000</t>
  </si>
  <si>
    <t>05 3 06 05220</t>
  </si>
  <si>
    <t>Освещение улиц (разработка ПСД)</t>
  </si>
  <si>
    <t>Реализация федерального проекта "Формирование комфортной городской среды"</t>
  </si>
  <si>
    <t>05 1 F2 54240</t>
  </si>
  <si>
    <t>Реализация проектов создания комфортной городской среды в малых городах и исторических поселениях</t>
  </si>
  <si>
    <t>05 1 03 2Ж650</t>
  </si>
  <si>
    <t>Реализация проектов создания комфортной городской среды в малых городах и исторических поселениях (расходы, не софинансируемые из федерального бюджета)</t>
  </si>
  <si>
    <t>Создание условий для реализации полномочий органа местного самоуправления в сфере жилищно-коммунального и дорожного хозяйства</t>
  </si>
  <si>
    <t xml:space="preserve">Содержание особо охраняемых природных территорий местного значения </t>
  </si>
  <si>
    <t>03 4 01 06140</t>
  </si>
  <si>
    <t>Озеленение территории городского округа</t>
  </si>
  <si>
    <t>Основное мероприятие "Повышение экологического образования"</t>
  </si>
  <si>
    <t>Строительство школы на 825 мест в микрорайоне Клестовка г. Соликамск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</si>
  <si>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(долевое участие краевого бюджета)</t>
  </si>
  <si>
    <t>10 9 03 02080</t>
  </si>
  <si>
    <t>10 9 03 01030</t>
  </si>
  <si>
    <t>Приведение в нормативное состояние имущественных комплексов и прилегающих территорий учреждений, подведомственных администрации Соликамского городского округа</t>
  </si>
  <si>
    <t>08 1 01 SP080</t>
  </si>
  <si>
    <t>Софинансирование проектов инициативного бюджетирования (долевое участие юридических и физических лиц)</t>
  </si>
  <si>
    <t>Софинансирование проектов инициативного бюджетирования</t>
  </si>
  <si>
    <t>Основное мероприятие Реализация федерального проекта "Обеспечение устойчивого сокращения непригодного для проживания жилищного фонда"</t>
  </si>
  <si>
    <t>05  4F3 67483</t>
  </si>
  <si>
    <t>Обеспечение устойчивого сокращения непригодного для проживания жилищного фонда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</si>
  <si>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</si>
  <si>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09 2 06 00000</t>
  </si>
  <si>
    <t>09 2 06 L5761</t>
  </si>
  <si>
    <t>Реализация мероприятий, направленных на комплексное развитие сельских территорий (долевое участие местного бюджета)</t>
  </si>
  <si>
    <t xml:space="preserve">Реализация мероприятий, направленных на комплексное развитие сельских территорий (долевое участие федерального и краевого бюджета)  </t>
  </si>
  <si>
    <t>09 3 00 00000</t>
  </si>
  <si>
    <t>Подпрограмма "Врачебные кадры в Соликамском городском округе"</t>
  </si>
  <si>
    <t>09 3 01 00000</t>
  </si>
  <si>
    <t xml:space="preserve">Основное мероприятие "Повышение доступности бесплатной медицинской помощи населению"                     </t>
  </si>
  <si>
    <t>09 3 01 09100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</si>
  <si>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(долевое участие местного бюджета)</t>
  </si>
  <si>
    <t>Устройство открытой спортивной площадки по адресу: ул. 20 лет Победы, 138 в г. Соликамске Пермского края</t>
  </si>
  <si>
    <t>Устройство открытой спортивной площадки по адресу: п.Тюлькино</t>
  </si>
  <si>
    <t xml:space="preserve">06 1 01 SФ230 </t>
  </si>
  <si>
    <r>
      <t>Капитальные вложения в объекты государственной (муниципальной) собственности</t>
    </r>
    <r>
      <rPr>
        <b/>
        <sz val="16"/>
        <color indexed="12"/>
        <rFont val="Times New Roman"/>
        <family val="1"/>
      </rPr>
      <t xml:space="preserve"> </t>
    </r>
  </si>
  <si>
    <t>Софинансирование проектов инициативного бюджетирования (долевое участие краевого бюджета)</t>
  </si>
  <si>
    <t>05 6 01 SЖ420</t>
  </si>
  <si>
    <t>Подготовка генеральных планов, правил землепользования и застройки (долевое участие местного бюджета)</t>
  </si>
  <si>
    <t>Подготовка генеральных планов, правил землепользования и застройки (долевое участие краевого бюджета)</t>
  </si>
  <si>
    <t>03 1 04 03360</t>
  </si>
  <si>
    <t>Мероприятия по профилактике терроризма</t>
  </si>
  <si>
    <t>01 1 01 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</si>
  <si>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</si>
  <si>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01 9 02 23100</t>
  </si>
  <si>
    <t>Обеспечение малоимущих семей, имеющих детей в возрасте от 3 до 7 лет, наборами продуктов питания</t>
  </si>
  <si>
    <t>01 9 02 23370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</si>
  <si>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</si>
  <si>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01 1 01 2Н430</t>
  </si>
  <si>
    <t>Мероприятия по профилактике безопасности дорожного движения</t>
  </si>
  <si>
    <t>01 9 02 53030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</si>
  <si>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</si>
  <si>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 9 02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</si>
  <si>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</si>
  <si>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01 1 01 07370</t>
  </si>
  <si>
    <t>Приведение в нормативное состояние муниципальных учреждений дополнительного образования и прочих учреждений (кроме долевого участия в ПРП)</t>
  </si>
  <si>
    <t>01 1 02 2Н440</t>
  </si>
  <si>
    <t>Единовременная премия обучающимся, награжденным знаком отличия Пермского края "Гордость Пермского края"</t>
  </si>
  <si>
    <t>Устройство крытой спортивной площадки МАОУ "СОШ № 7"</t>
  </si>
  <si>
    <t>Устройство крытой спортивной площадки МАОУ "СОШ № 9"</t>
  </si>
  <si>
    <t>Устройство крытой спортивной площадки МАОУ "СОШ № 10"</t>
  </si>
  <si>
    <t>Устройство крытой спортивной площадки МАОУ "СОШ № 15"</t>
  </si>
  <si>
    <t>02 2 01SЦ200</t>
  </si>
  <si>
    <t>Мероприятия по созданию объектов туристской сервисной и обеспечивающей инфраструктуры (долевое участие местного бюджета)</t>
  </si>
  <si>
    <t>Мероприятия по созданию объектов туристской сервисной и обеспечивающей инфраструктуры (долевое участие краевого бюджета)</t>
  </si>
  <si>
    <t>02 2 01SЦ570</t>
  </si>
  <si>
    <t>Мероприятия по развитию инфраструктуры на туристических маршрутах (долевое участие местного бюджета)</t>
  </si>
  <si>
    <t>Молодежная политика</t>
  </si>
  <si>
    <t>02 1 01 2K170</t>
  </si>
  <si>
    <t>Cоздание модельных муниципальных библиотек</t>
  </si>
  <si>
    <t>02 1 06 00000</t>
  </si>
  <si>
    <t>02 1 06 08320</t>
  </si>
  <si>
    <t>02 1 А3 00000</t>
  </si>
  <si>
    <t>Основное мероприятие "Реализация федерального проекта "Цифровая культура""</t>
  </si>
  <si>
    <t>02 1 А3 54530</t>
  </si>
  <si>
    <t>Cоздание виртуальных концертных залов</t>
  </si>
  <si>
    <t>Обеспечение жильем молодых семей в Соликамском городском округе</t>
  </si>
  <si>
    <t>Обеспечение жильем молодых семей в Соликамском городском округе  (долевое участие краевого бюджета)</t>
  </si>
  <si>
    <t xml:space="preserve">Стипендии главы городского округа - главы администрации Соликамского городского округа ведущим спортсменам </t>
  </si>
  <si>
    <t xml:space="preserve"> </t>
  </si>
  <si>
    <t>Финансовое управление администрации  Соликамского городского округа</t>
  </si>
  <si>
    <t>10 9 02 5549F</t>
  </si>
  <si>
    <t>92 0 00 00980</t>
  </si>
  <si>
    <t>Расходы на увеличение фонда оплаты труда работников муниципальных учреждений</t>
  </si>
  <si>
    <t xml:space="preserve">ИТОГО РАСХОДОВ:  </t>
  </si>
  <si>
    <t>Управление (эксплуатация) бесхозяйных сетей или муниципальных сетей, не обслуживаемых специализированной организацией, холодного и горячего водоснабжения, водоотведения, теплоснабжения и газоснабжения</t>
  </si>
  <si>
    <t>Обеспечение питанием детей с ограниченными возможностями здоровья, обучающихся в дошкольных и общеобразовательных учреждениях, и иных категорий детей</t>
  </si>
  <si>
    <t>Реализация муниципальной адресной программы Соликамского городского округа "Формирование современной городской среды на 2018-2024 годы" (кроме долевого участия)</t>
  </si>
  <si>
    <t>Реализация муниципальной адресной программы Соликамского городского округа "Формирование современной городской среды на 2018-2024 годы" (долевое участие местного бюджета без софинансирования из федерального бюджета)</t>
  </si>
  <si>
    <t>Реализация муниципальной адресной программы Соликамского городского округа "Формирование современной городской среды на 2018-2024 годы" (долевое участие краевого бюджета без софинансирования из федерального бюджета)</t>
  </si>
  <si>
    <t>Реализация муниципальной адресной программы Соликамского городского округа "Формирование современной городской среды на 2018-2024 годы" (долевое участие местного бюджета)</t>
  </si>
  <si>
    <t>Реализация муниципальной адресной программы Соликамского городского округа "Формирование современной городской среды на 2018-2024 годы" (долевое участие краевого бюджета)</t>
  </si>
  <si>
    <t>Реализация муниципальной адресной программы Соликамского городского округа "Формирование современной городской среды на 2018-2024 годы" (долевое участие федерального бюджета)</t>
  </si>
  <si>
    <t xml:space="preserve">Финансовое управление администрации                                         Соликамского городского округа                                                                                                </t>
  </si>
  <si>
    <t>04 1 02 00000</t>
  </si>
  <si>
    <t>04 1 02 04260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</si>
  <si>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</si>
  <si>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</si>
  <si>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</si>
  <si>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1 05 04010 02 4000 110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</si>
  <si>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</si>
  <si>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1 08 03010 01 4000 110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</si>
  <si>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 (прочие поступления)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</si>
  <si>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</si>
  <si>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</si>
  <si>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</si>
  <si>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</si>
  <si>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</si>
  <si>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</si>
  <si>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</si>
  <si>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</si>
  <si>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</si>
  <si>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</si>
  <si>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1 16 10123 01 0001 140</t>
  </si>
  <si>
    <t>Доходы от денежных взысканий (штрафов), поступившие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</si>
  <si>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</si>
  <si>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</si>
  <si>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1 17 01010 04 0000 180</t>
  </si>
  <si>
    <t>Невыясненные поступления, зачисляемые в бюджеты городских округов</t>
  </si>
  <si>
    <t>1 17 05040 04 1000 180</t>
  </si>
  <si>
    <t>Прочие неналоговые доходы бюджетов городских округов (Компенсация стоимости зеленых насаждений при их вырубке)</t>
  </si>
  <si>
    <t>1 17 05040 04 2000 180</t>
  </si>
  <si>
    <t>Прочие неналоговые доходы бюджетов городских округов (Плата за размещение нестационарных торговых объектов)</t>
  </si>
  <si>
    <t>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</si>
  <si>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</si>
  <si>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Субсидии бюджетам городских округов на реализацию программ формирования современной городской среды</t>
  </si>
  <si>
    <t>2 02 25576 04 0000 150</t>
  </si>
  <si>
    <t>Субсидии бюджетам городских округов на обеспечение комплексного развития сельских территорий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</si>
  <si>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</si>
  <si>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</si>
  <si>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2 02 49001 04 0000 150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</si>
  <si>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</si>
  <si>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2 07 04050 04 2000 150</t>
  </si>
  <si>
    <t>Прочие безвозмездные поступления в бюджеты городских округов (реализация проектов инициативного бюджетирования)</t>
  </si>
  <si>
    <t>2 19 35120 04 0000 150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</si>
  <si>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</si>
  <si>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2 19 35135 04 0000 150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</si>
  <si>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городских округов</t>
  </si>
  <si>
    <t>1 17 05040 04 3000 180</t>
  </si>
  <si>
    <t>Прочие неналоговые доходы бюджетов городских округов (Плата по договорам за установку рекламных конструкций)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</si>
  <si>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</si>
  <si>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</si>
  <si>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</si>
  <si>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</si>
  <si>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</si>
  <si>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</si>
  <si>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</si>
  <si>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</si>
  <si>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</si>
  <si>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</si>
  <si>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</si>
  <si>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Министерство образования Пермского края</t>
  </si>
  <si>
    <t>1 16 01193 01 0005 140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</si>
  <si>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</si>
  <si>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Аппарат Правительства Пермского края</t>
  </si>
  <si>
    <t>1 16 01053 01 0035 140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</si>
  <si>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</si>
  <si>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</si>
  <si>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</si>
  <si>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</si>
  <si>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</si>
  <si>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</si>
  <si>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</si>
  <si>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1 16 01113 01 9000 140</t>
  </si>
  <si>
    <t>Административные штрафы, установленные Главой 11 КоАП РФ за административные правонарушения на транспорте, налагаемые мировыми судьями (иные штрафы)</t>
  </si>
  <si>
    <t>1 16 01193 01 0013 140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</si>
  <si>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</si>
  <si>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</si>
  <si>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</si>
  <si>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</si>
  <si>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</si>
  <si>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Агентство по делам юстиции и мировых судей Пермского края</t>
  </si>
  <si>
    <t>1 16 01053 01 0351 140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</si>
  <si>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</si>
  <si>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1 16 01053 01 9000 140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</si>
  <si>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</si>
  <si>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</si>
  <si>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</si>
  <si>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1 16 01063 0 10009 140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</si>
  <si>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</si>
  <si>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</si>
  <si>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</si>
  <si>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1 16 01073 01 0017 140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</si>
  <si>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</si>
  <si>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</si>
  <si>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</si>
  <si>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1 16 01083 01 0028 140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</si>
  <si>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</si>
  <si>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</si>
  <si>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</si>
  <si>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</si>
  <si>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</si>
  <si>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1 16 01113 010021 140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</si>
  <si>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использования полосы отвода и придорожных полос автомобильной дороги)</t>
  </si>
  <si>
    <t>1 16 01133 01 9000 140</t>
  </si>
  <si>
    <t>Административные штрафы, установленные Главой 13 КоАП РФ за административные правонарушения в области связи и информации, налагаемые мировыми судьями (иные штрафы)</t>
  </si>
  <si>
    <t>1 16 01143 01 0002 140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</si>
  <si>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</si>
  <si>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1 16 01143 01 0101 140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</si>
  <si>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</si>
  <si>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1 16 01143 01 9000 140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</si>
  <si>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</si>
  <si>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</si>
  <si>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</si>
  <si>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</si>
  <si>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</si>
  <si>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</si>
  <si>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</si>
  <si>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</si>
  <si>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</si>
  <si>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1 16 01193 01 0007 140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</si>
  <si>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</si>
  <si>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1 16 01193 01 0012 140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</si>
  <si>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</si>
  <si>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1 16 01193 01 0401 140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</si>
  <si>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</si>
  <si>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1 16 01193 01 9000 140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</si>
  <si>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</si>
  <si>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1 16 01203 01 0013 140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</si>
  <si>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</si>
  <si>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1 16 01333 0 10016 140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</si>
  <si>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</si>
  <si>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Доходы  бюджета Соликамского городского округа за 2020 год</t>
  </si>
  <si>
    <t>Коды поступлений                в бюджет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</si>
  <si>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</si>
  <si>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</si>
  <si>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1 08 03010 01  4000 110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</si>
  <si>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</si>
  <si>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1 17 00000 00 0000 180</t>
  </si>
  <si>
    <t>1 17 01 000 00 0000 180</t>
  </si>
  <si>
    <t>Невыясненные поступления</t>
  </si>
  <si>
    <t>1 17 01040 04 0000 180</t>
  </si>
  <si>
    <t>1 17 05000 00 0000 180</t>
  </si>
  <si>
    <t>Прочие неналоговые доходы бюджетов городских округов (плата по договорам за установку рекламных конструкций)</t>
  </si>
  <si>
    <t>Снос расселенных жилых домов и нежилых зданий (сооружений), расположенных на территории муниципальных образований Пермского края  (долевое участие местного бюджета)</t>
  </si>
  <si>
    <t>Снос расселенных жилых домов и нежилых зданий (сооружений), расположенных на территории муниципальных образований Пермского края  (долевое участие краевого бюджета)</t>
  </si>
  <si>
    <t>Снос расселенных жилых домов и нежилых зданий (сооружений), расположенных на территории муниципальных образований Пермского края (долевое участие краевого бюджета)</t>
  </si>
  <si>
    <t>Снос расселенных жилых домов и нежилых зданий (сооружений), расположенных на территории муниципальных образований Пермского края (долевое участие местного бюджета)</t>
  </si>
  <si>
    <t xml:space="preserve">Расходы бюджета Соликамского городского округа по ведомственной структуре расходов местного бюджета за 2020 год </t>
  </si>
  <si>
    <t xml:space="preserve">Доходы бюджета Соликамского городского округа по кодам классификации доходов бюджетов за 2020 год  </t>
  </si>
  <si>
    <t>Расходы бюджета Соликамского городского округа по разделам и подразделам классификации расходов бюджетов за 2020 год</t>
  </si>
  <si>
    <t>Источники финансирования дефицита бюджета Соликамского городского округа по кодам классификации источников финансирования дефицитов бюджетов за 2020 год</t>
  </si>
  <si>
    <r>
      <t xml:space="preserve">Софинансирование проектов инициативного бюджетирования (долевое участие </t>
    </r>
    <r>
      <rPr>
        <sz val="14"/>
        <color indexed="60"/>
        <rFont val="Times New Roman"/>
        <family val="1"/>
      </rPr>
      <t>местного бюджета</t>
    </r>
    <r>
      <rPr>
        <sz val="14"/>
        <rFont val="Times New Roman"/>
        <family val="1"/>
      </rPr>
      <t>, юридических и физических лиц)</t>
    </r>
  </si>
  <si>
    <r>
      <t xml:space="preserve">Мероприятия </t>
    </r>
    <r>
      <rPr>
        <sz val="14"/>
        <color indexed="60"/>
        <rFont val="Times New Roman"/>
        <family val="1"/>
      </rPr>
      <t>по развитию инфраструктуры на туристических маршрутах</t>
    </r>
    <r>
      <rPr>
        <sz val="14"/>
        <rFont val="Times New Roman"/>
        <family val="1"/>
      </rPr>
      <t xml:space="preserve"> (долевое участие местного бюджета)</t>
    </r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</si>
</sst>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0_);_(* \(#,##0.000\);_(* &quot;-&quot;??_);_(@_)"/>
    <numFmt numFmtId="173" formatCode="_(* #,##0.00000_);_(* \(#,##0.00000\);_(* &quot;-&quot;??_);_(@_)"/>
    <numFmt numFmtId="174" formatCode="_(* #,##0.0_);_(* \(#,##0.0\);_(* &quot;-&quot;??_);_(@_)"/>
    <numFmt numFmtId="175" formatCode="_(* #,##0.00_);_(* \(#,##0.00\);_(* &quot;-&quot;??_);_(@_)"/>
    <numFmt numFmtId="176" formatCode="_(* #,##0.0000_);_(* \(#,##0.0000\);_(* &quot;-&quot;??_);_(@_)"/>
    <numFmt numFmtId="177" formatCode="_-* #,##0.00000_р_._-;\-* #,##0.00000_р_._-;_-* &quot;-&quot;?_р_._-;_-@_-"/>
    <numFmt numFmtId="178" formatCode="_-* #,##0.00000_р_._-;\-* #,##0.00000_р_._-;_-* &quot;-&quot;?????_р_._-;_-@_-"/>
    <numFmt numFmtId="179" formatCode="_-* #,##0.0_р_._-;\-* #,##0.0_р_._-;_-* &quot;-&quot;?_р_._-;_-@_-"/>
    <numFmt numFmtId="180" formatCode="#,##0.0"/>
    <numFmt numFmtId="181" formatCode="0.0%"/>
    <numFmt numFmtId="182" formatCode="0.0"/>
    <numFmt numFmtId="183" formatCode="#,##0.000"/>
    <numFmt numFmtId="184" formatCode="0.000"/>
    <numFmt numFmtId="185" formatCode="#,##0.0000"/>
    <numFmt numFmtId="186" formatCode="_-* #,##0.0_р_._-;\-* #,##0.0_р_._-;_-* &quot;-&quot;??_р_.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#,##0.00000"/>
    <numFmt numFmtId="195" formatCode="#,##0.000000"/>
    <numFmt numFmtId="196" formatCode="_(* #,##0_);_(* \(#,##0\);_(* &quot;-&quot;??_);_(@_)"/>
    <numFmt numFmtId="197" formatCode="0.00000"/>
    <numFmt numFmtId="198" formatCode="0.0000"/>
    <numFmt numFmtId="199" formatCode="_-* #,##0.00000_р_._-;\-* #,##0.00000_р_._-;_-* &quot;-&quot;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0.000000000"/>
    <numFmt numFmtId="203" formatCode="_-* #,##0_р_._-;\-* #,##0_р_._-;_-* &quot;-&quot;??_р_._-;_-@_-"/>
    <numFmt numFmtId="204" formatCode="_(* #,##0.000000_);_(* \(#,##0.000000\);_(* &quot;-&quot;??_);_(@_)"/>
    <numFmt numFmtId="205" formatCode="_-* #,##0.00_р_._-;\-* #,##0.00_р_._-;_-* &quot;-&quot;?_р_._-;_-@_-"/>
    <numFmt numFmtId="206" formatCode="_-* #,##0.000_р_._-;\-* #,##0.000_р_._-;_-* &quot;-&quot;?_р_._-;_-@_-"/>
    <numFmt numFmtId="207" formatCode="_-* #,##0.0000_р_._-;\-* #,##0.0000_р_._-;_-* &quot;-&quot;?_р_._-;_-@_-"/>
    <numFmt numFmtId="208" formatCode="_-* #,##0.000_р_._-;\-* #,##0.000_р_._-;_-* &quot;-&quot;???_р_._-;_-@_-"/>
    <numFmt numFmtId="209" formatCode="0.000000"/>
    <numFmt numFmtId="210" formatCode="_-* #,##0.000000_р_._-;\-* #,##0.000000_р_._-;_-* &quot;-&quot;??_р_._-;_-@_-"/>
    <numFmt numFmtId="211" formatCode="_-* #,##0.0000_р_._-;\-* #,##0.0000_р_._-;_-* &quot;-&quot;????_р_._-;_-@_-"/>
    <numFmt numFmtId="212" formatCode="_-* #,##0.000000_р_._-;\-* #,##0.000000_р_._-;_-* &quot;-&quot;?_р_._-;_-@_-"/>
    <numFmt numFmtId="213" formatCode="_(* #,##0.0000000_);_(* \(#,##0.0000000\);_(* &quot;-&quot;??_);_(@_)"/>
    <numFmt numFmtId="214" formatCode="?"/>
    <numFmt numFmtId="215" formatCode="#,##0.000_ ;\-#,##0.000\ 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_ ;\-#,##0.0\ "/>
    <numFmt numFmtId="221" formatCode="#,##0.0000000"/>
    <numFmt numFmtId="222" formatCode="#,##0.00000000"/>
    <numFmt numFmtId="223" formatCode="[$-FC19]d\ mmmm\ yyyy\ &quot;г.&quot;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4"/>
      <color indexed="60"/>
      <name val="Times New Roman"/>
      <family val="1"/>
    </font>
    <font>
      <b/>
      <sz val="11"/>
      <name val="Times New Roman"/>
      <family val="1"/>
    </font>
    <font>
      <b/>
      <sz val="16"/>
      <color indexed="12"/>
      <name val="Times New Roman"/>
      <family val="1"/>
    </font>
    <font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b/>
      <sz val="14"/>
      <color rgb="FF0000FF"/>
      <name val="Times New Roman"/>
      <family val="1"/>
    </font>
    <font>
      <sz val="14"/>
      <color theme="1"/>
      <name val="Times New Roman"/>
      <family val="1"/>
    </font>
    <font>
      <sz val="14"/>
      <color rgb="FF0000CC"/>
      <name val="Times New Roman"/>
      <family val="1"/>
    </font>
    <font>
      <b/>
      <sz val="14"/>
      <color theme="1"/>
      <name val="Times New Roman"/>
      <family val="1"/>
    </font>
    <font>
      <b/>
      <sz val="16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4"/>
      <color rgb="FF0000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" fontId="5" fillId="0" borderId="1" applyNumberFormat="0" applyProtection="0">
      <alignment horizontal="right" vertical="center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7" fillId="0" borderId="10" applyNumberFormat="0" applyFill="0" applyAlignment="0" applyProtection="0"/>
    <xf numFmtId="0" fontId="3" fillId="0" borderId="0">
      <alignment/>
      <protection/>
    </xf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54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left" vertical="center" wrapText="1"/>
    </xf>
    <xf numFmtId="49" fontId="8" fillId="0" borderId="11" xfId="60" applyNumberFormat="1" applyFont="1" applyFill="1" applyBorder="1" applyAlignment="1">
      <alignment horizontal="center" vertical="center" wrapText="1"/>
      <protection/>
    </xf>
    <xf numFmtId="49" fontId="4" fillId="0" borderId="11" xfId="60" applyNumberFormat="1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vertical="center" wrapText="1"/>
      <protection/>
    </xf>
    <xf numFmtId="181" fontId="4" fillId="0" borderId="11" xfId="67" applyNumberFormat="1" applyFont="1" applyFill="1" applyBorder="1" applyAlignment="1">
      <alignment vertical="center"/>
    </xf>
    <xf numFmtId="0" fontId="10" fillId="0" borderId="0" xfId="60" applyFont="1" applyFill="1" applyAlignment="1">
      <alignment vertical="center"/>
      <protection/>
    </xf>
    <xf numFmtId="49" fontId="10" fillId="0" borderId="0" xfId="60" applyNumberFormat="1" applyFont="1" applyFill="1" applyAlignment="1">
      <alignment horizontal="center" vertical="center"/>
      <protection/>
    </xf>
    <xf numFmtId="0" fontId="10" fillId="0" borderId="0" xfId="60" applyFont="1" applyFill="1" applyAlignment="1">
      <alignment horizontal="left" vertical="center"/>
      <protection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/>
    </xf>
    <xf numFmtId="0" fontId="10" fillId="0" borderId="0" xfId="60" applyFont="1" applyFill="1" applyAlignment="1">
      <alignment vertical="center" wrapText="1"/>
      <protection/>
    </xf>
    <xf numFmtId="0" fontId="10" fillId="0" borderId="0" xfId="60" applyFont="1" applyFill="1" applyAlignment="1">
      <alignment horizontal="right" vertical="center"/>
      <protection/>
    </xf>
    <xf numFmtId="49" fontId="11" fillId="0" borderId="11" xfId="60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3" xfId="61" applyFont="1" applyFill="1" applyBorder="1" applyAlignment="1">
      <alignment horizontal="left" vertical="center" wrapText="1"/>
      <protection/>
    </xf>
    <xf numFmtId="0" fontId="11" fillId="0" borderId="11" xfId="61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80" fontId="10" fillId="0" borderId="0" xfId="0" applyNumberFormat="1" applyFont="1" applyFill="1" applyAlignment="1">
      <alignment horizontal="center"/>
    </xf>
    <xf numFmtId="180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180" fontId="11" fillId="0" borderId="11" xfId="0" applyNumberFormat="1" applyFont="1" applyFill="1" applyBorder="1" applyAlignment="1">
      <alignment horizontal="center"/>
    </xf>
    <xf numFmtId="181" fontId="11" fillId="0" borderId="1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2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180" fontId="10" fillId="0" borderId="11" xfId="0" applyNumberFormat="1" applyFont="1" applyFill="1" applyBorder="1" applyAlignment="1">
      <alignment horizontal="center" wrapText="1"/>
    </xf>
    <xf numFmtId="180" fontId="10" fillId="0" borderId="11" xfId="0" applyNumberFormat="1" applyFont="1" applyFill="1" applyBorder="1" applyAlignment="1">
      <alignment horizontal="center"/>
    </xf>
    <xf numFmtId="181" fontId="10" fillId="0" borderId="11" xfId="0" applyNumberFormat="1" applyFont="1" applyFill="1" applyBorder="1" applyAlignment="1">
      <alignment horizontal="center" wrapText="1"/>
    </xf>
    <xf numFmtId="0" fontId="10" fillId="0" borderId="11" xfId="0" applyNumberFormat="1" applyFont="1" applyFill="1" applyBorder="1" applyAlignment="1">
      <alignment wrapText="1"/>
    </xf>
    <xf numFmtId="0" fontId="10" fillId="0" borderId="11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180" fontId="13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180" fontId="10" fillId="0" borderId="0" xfId="0" applyNumberFormat="1" applyFont="1" applyFill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49" fontId="4" fillId="0" borderId="11" xfId="60" applyNumberFormat="1" applyFont="1" applyFill="1" applyBorder="1" applyAlignment="1">
      <alignment horizontal="center" wrapText="1"/>
      <protection/>
    </xf>
    <xf numFmtId="0" fontId="4" fillId="0" borderId="11" xfId="60" applyFont="1" applyFill="1" applyBorder="1" applyAlignment="1">
      <alignment wrapText="1"/>
      <protection/>
    </xf>
    <xf numFmtId="49" fontId="60" fillId="0" borderId="11" xfId="0" applyNumberFormat="1" applyFont="1" applyFill="1" applyBorder="1" applyAlignment="1">
      <alignment horizontal="center" wrapText="1"/>
    </xf>
    <xf numFmtId="0" fontId="60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49" fontId="60" fillId="0" borderId="11" xfId="60" applyNumberFormat="1" applyFont="1" applyFill="1" applyBorder="1" applyAlignment="1">
      <alignment horizontal="center" wrapText="1"/>
      <protection/>
    </xf>
    <xf numFmtId="0" fontId="8" fillId="0" borderId="11" xfId="0" applyFont="1" applyFill="1" applyBorder="1" applyAlignment="1">
      <alignment horizontal="center" wrapText="1"/>
    </xf>
    <xf numFmtId="49" fontId="8" fillId="0" borderId="11" xfId="60" applyNumberFormat="1" applyFont="1" applyFill="1" applyBorder="1" applyAlignment="1">
      <alignment horizontal="center" wrapText="1"/>
      <protection/>
    </xf>
    <xf numFmtId="49" fontId="4" fillId="0" borderId="11" xfId="0" applyNumberFormat="1" applyFont="1" applyFill="1" applyBorder="1" applyAlignment="1">
      <alignment horizontal="center" wrapText="1"/>
    </xf>
    <xf numFmtId="49" fontId="6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49" fontId="61" fillId="0" borderId="11" xfId="60" applyNumberFormat="1" applyFont="1" applyFill="1" applyBorder="1" applyAlignment="1">
      <alignment horizontal="center" wrapText="1"/>
      <protection/>
    </xf>
    <xf numFmtId="180" fontId="11" fillId="0" borderId="0" xfId="0" applyNumberFormat="1" applyFont="1" applyFill="1" applyAlignment="1">
      <alignment/>
    </xf>
    <xf numFmtId="0" fontId="11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wrapText="1"/>
    </xf>
    <xf numFmtId="0" fontId="11" fillId="0" borderId="11" xfId="60" applyFont="1" applyFill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60" fillId="0" borderId="11" xfId="60" applyFont="1" applyFill="1" applyBorder="1" applyAlignment="1">
      <alignment vertical="center" wrapText="1"/>
      <protection/>
    </xf>
    <xf numFmtId="0" fontId="60" fillId="0" borderId="11" xfId="0" applyNumberFormat="1" applyFont="1" applyFill="1" applyBorder="1" applyAlignment="1">
      <alignment horizontal="left" vertical="center" wrapText="1"/>
    </xf>
    <xf numFmtId="49" fontId="61" fillId="0" borderId="11" xfId="0" applyNumberFormat="1" applyFont="1" applyFill="1" applyBorder="1" applyAlignment="1">
      <alignment horizontal="center" wrapText="1"/>
    </xf>
    <xf numFmtId="0" fontId="60" fillId="0" borderId="11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left" wrapText="1"/>
    </xf>
    <xf numFmtId="180" fontId="9" fillId="0" borderId="0" xfId="0" applyNumberFormat="1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49" fontId="4" fillId="0" borderId="11" xfId="54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vertical="center" wrapText="1"/>
    </xf>
    <xf numFmtId="180" fontId="4" fillId="0" borderId="11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vertical="center" wrapText="1"/>
    </xf>
    <xf numFmtId="180" fontId="8" fillId="0" borderId="11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4" fillId="0" borderId="11" xfId="60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0" fontId="61" fillId="0" borderId="11" xfId="60" applyNumberFormat="1" applyFont="1" applyFill="1" applyBorder="1" applyAlignment="1">
      <alignment horizontal="center" vertical="center" wrapText="1"/>
      <protection/>
    </xf>
    <xf numFmtId="0" fontId="60" fillId="0" borderId="11" xfId="0" applyNumberFormat="1" applyFont="1" applyFill="1" applyBorder="1" applyAlignment="1">
      <alignment vertical="center" wrapText="1"/>
    </xf>
    <xf numFmtId="180" fontId="60" fillId="0" borderId="11" xfId="0" applyNumberFormat="1" applyFont="1" applyFill="1" applyBorder="1" applyAlignment="1">
      <alignment horizontal="right" vertical="center" wrapText="1"/>
    </xf>
    <xf numFmtId="49" fontId="60" fillId="0" borderId="11" xfId="60" applyNumberFormat="1" applyFont="1" applyFill="1" applyBorder="1" applyAlignment="1">
      <alignment horizontal="center" vertical="center" wrapText="1"/>
      <protection/>
    </xf>
    <xf numFmtId="49" fontId="60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9" fontId="60" fillId="0" borderId="11" xfId="60" applyNumberFormat="1" applyFont="1" applyFill="1" applyBorder="1" applyAlignment="1">
      <alignment vertical="center" wrapText="1"/>
      <protection/>
    </xf>
    <xf numFmtId="49" fontId="61" fillId="0" borderId="11" xfId="60" applyNumberFormat="1" applyFont="1" applyFill="1" applyBorder="1" applyAlignment="1">
      <alignment horizontal="center" vertical="center" wrapText="1"/>
      <protection/>
    </xf>
    <xf numFmtId="3" fontId="60" fillId="0" borderId="11" xfId="62" applyNumberFormat="1" applyFont="1" applyFill="1" applyBorder="1" applyAlignment="1">
      <alignment vertical="center" wrapText="1"/>
      <protection/>
    </xf>
    <xf numFmtId="0" fontId="63" fillId="0" borderId="11" xfId="0" applyNumberFormat="1" applyFont="1" applyFill="1" applyBorder="1" applyAlignment="1">
      <alignment vertical="center" wrapText="1"/>
    </xf>
    <xf numFmtId="180" fontId="63" fillId="0" borderId="11" xfId="0" applyNumberFormat="1" applyFont="1" applyFill="1" applyBorder="1" applyAlignment="1">
      <alignment horizontal="right" vertical="center" wrapText="1"/>
    </xf>
    <xf numFmtId="194" fontId="8" fillId="0" borderId="11" xfId="0" applyNumberFormat="1" applyFont="1" applyFill="1" applyBorder="1" applyAlignment="1">
      <alignment horizontal="right" vertical="center" wrapText="1"/>
    </xf>
    <xf numFmtId="194" fontId="60" fillId="0" borderId="11" xfId="0" applyNumberFormat="1" applyFont="1" applyFill="1" applyBorder="1" applyAlignment="1">
      <alignment horizontal="right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49" fontId="62" fillId="0" borderId="11" xfId="0" applyNumberFormat="1" applyFont="1" applyFill="1" applyBorder="1" applyAlignment="1">
      <alignment horizontal="center" vertical="center" wrapText="1"/>
    </xf>
    <xf numFmtId="0" fontId="8" fillId="0" borderId="11" xfId="60" applyFont="1" applyFill="1" applyBorder="1" applyAlignment="1">
      <alignment vertical="center" wrapText="1"/>
      <protection/>
    </xf>
    <xf numFmtId="0" fontId="60" fillId="0" borderId="11" xfId="0" applyFont="1" applyFill="1" applyBorder="1" applyAlignment="1">
      <alignment vertical="center"/>
    </xf>
    <xf numFmtId="180" fontId="61" fillId="0" borderId="11" xfId="0" applyNumberFormat="1" applyFont="1" applyFill="1" applyBorder="1" applyAlignment="1">
      <alignment horizontal="right" vertical="center" wrapText="1"/>
    </xf>
    <xf numFmtId="0" fontId="64" fillId="0" borderId="11" xfId="0" applyNumberFormat="1" applyFont="1" applyFill="1" applyBorder="1" applyAlignment="1">
      <alignment vertical="center" wrapText="1"/>
    </xf>
    <xf numFmtId="0" fontId="62" fillId="0" borderId="11" xfId="0" applyNumberFormat="1" applyFont="1" applyFill="1" applyBorder="1" applyAlignment="1">
      <alignment vertical="center" wrapText="1"/>
    </xf>
    <xf numFmtId="180" fontId="62" fillId="0" borderId="11" xfId="0" applyNumberFormat="1" applyFont="1" applyFill="1" applyBorder="1" applyAlignment="1">
      <alignment horizontal="right" vertical="center" wrapText="1"/>
    </xf>
    <xf numFmtId="0" fontId="64" fillId="0" borderId="11" xfId="0" applyFont="1" applyFill="1" applyBorder="1" applyAlignment="1">
      <alignment horizontal="center" vertical="center" wrapText="1"/>
    </xf>
    <xf numFmtId="180" fontId="64" fillId="0" borderId="11" xfId="0" applyNumberFormat="1" applyFont="1" applyFill="1" applyBorder="1" applyAlignment="1">
      <alignment horizontal="right" vertical="center" wrapText="1"/>
    </xf>
    <xf numFmtId="0" fontId="61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center" vertical="center" wrapText="1"/>
      <protection/>
    </xf>
    <xf numFmtId="49" fontId="17" fillId="0" borderId="11" xfId="0" applyNumberFormat="1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 applyProtection="1">
      <alignment horizontal="center" vertical="center" wrapText="1"/>
      <protection/>
    </xf>
    <xf numFmtId="49" fontId="60" fillId="0" borderId="11" xfId="0" applyNumberFormat="1" applyFont="1" applyFill="1" applyBorder="1" applyAlignment="1" applyProtection="1">
      <alignment horizontal="left" vertical="center" wrapText="1"/>
      <protection/>
    </xf>
    <xf numFmtId="180" fontId="4" fillId="0" borderId="11" xfId="74" applyNumberFormat="1" applyFont="1" applyFill="1" applyBorder="1" applyAlignment="1">
      <alignment horizontal="right" vertical="center" wrapText="1"/>
    </xf>
    <xf numFmtId="180" fontId="8" fillId="0" borderId="11" xfId="74" applyNumberFormat="1" applyFont="1" applyFill="1" applyBorder="1" applyAlignment="1">
      <alignment horizontal="right" vertical="center" wrapText="1"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194" fontId="4" fillId="0" borderId="11" xfId="0" applyNumberFormat="1" applyFont="1" applyFill="1" applyBorder="1" applyAlignment="1">
      <alignment horizontal="right" vertical="center" wrapText="1"/>
    </xf>
    <xf numFmtId="0" fontId="60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vertical="center" wrapText="1"/>
    </xf>
    <xf numFmtId="0" fontId="66" fillId="0" borderId="17" xfId="0" applyFont="1" applyFill="1" applyBorder="1" applyAlignment="1">
      <alignment vertical="center" wrapText="1"/>
    </xf>
    <xf numFmtId="0" fontId="4" fillId="0" borderId="0" xfId="54" applyFont="1" applyFill="1" applyAlignment="1">
      <alignment vertical="center" wrapText="1"/>
      <protection/>
    </xf>
    <xf numFmtId="0" fontId="8" fillId="0" borderId="11" xfId="0" applyFont="1" applyFill="1" applyBorder="1" applyAlignment="1">
      <alignment vertical="center" wrapText="1"/>
    </xf>
    <xf numFmtId="0" fontId="67" fillId="0" borderId="17" xfId="0" applyFont="1" applyFill="1" applyBorder="1" applyAlignment="1">
      <alignment vertical="center" wrapText="1"/>
    </xf>
    <xf numFmtId="180" fontId="12" fillId="0" borderId="11" xfId="0" applyNumberFormat="1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 applyProtection="1">
      <alignment horizontal="center" wrapText="1"/>
      <protection/>
    </xf>
    <xf numFmtId="180" fontId="11" fillId="0" borderId="0" xfId="0" applyNumberFormat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49" fontId="4" fillId="0" borderId="0" xfId="60" applyNumberFormat="1" applyFont="1" applyFill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181" fontId="8" fillId="0" borderId="11" xfId="67" applyNumberFormat="1" applyFont="1" applyFill="1" applyBorder="1" applyAlignment="1">
      <alignment vertical="center"/>
    </xf>
    <xf numFmtId="181" fontId="60" fillId="0" borderId="11" xfId="67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194" fontId="63" fillId="0" borderId="11" xfId="0" applyNumberFormat="1" applyFont="1" applyFill="1" applyBorder="1" applyAlignment="1">
      <alignment horizontal="right" vertical="center" wrapText="1"/>
    </xf>
    <xf numFmtId="49" fontId="63" fillId="0" borderId="11" xfId="0" applyNumberFormat="1" applyFont="1" applyFill="1" applyBorder="1" applyAlignment="1">
      <alignment vertical="center" wrapText="1"/>
    </xf>
    <xf numFmtId="49" fontId="64" fillId="0" borderId="11" xfId="60" applyNumberFormat="1" applyFont="1" applyFill="1" applyBorder="1" applyAlignment="1">
      <alignment horizontal="center" vertical="center" wrapText="1"/>
      <protection/>
    </xf>
    <xf numFmtId="194" fontId="4" fillId="0" borderId="11" xfId="0" applyNumberFormat="1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vertical="center" wrapText="1"/>
    </xf>
    <xf numFmtId="194" fontId="64" fillId="0" borderId="11" xfId="0" applyNumberFormat="1" applyFont="1" applyFill="1" applyBorder="1" applyAlignment="1">
      <alignment horizontal="right" vertical="center" wrapText="1"/>
    </xf>
    <xf numFmtId="181" fontId="64" fillId="0" borderId="11" xfId="67" applyNumberFormat="1" applyFont="1" applyFill="1" applyBorder="1" applyAlignment="1">
      <alignment vertical="center"/>
    </xf>
    <xf numFmtId="185" fontId="8" fillId="0" borderId="11" xfId="0" applyNumberFormat="1" applyFont="1" applyFill="1" applyBorder="1" applyAlignment="1">
      <alignment horizontal="right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183" fontId="8" fillId="0" borderId="11" xfId="0" applyNumberFormat="1" applyFont="1" applyFill="1" applyBorder="1" applyAlignment="1">
      <alignment horizontal="right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vertical="center" wrapText="1"/>
    </xf>
    <xf numFmtId="181" fontId="4" fillId="0" borderId="11" xfId="68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183" fontId="60" fillId="0" borderId="11" xfId="0" applyNumberFormat="1" applyFont="1" applyFill="1" applyBorder="1" applyAlignment="1">
      <alignment horizontal="right" vertical="center" wrapText="1"/>
    </xf>
    <xf numFmtId="49" fontId="8" fillId="0" borderId="18" xfId="0" applyNumberFormat="1" applyFont="1" applyFill="1" applyBorder="1" applyAlignment="1">
      <alignment vertical="center" wrapText="1"/>
    </xf>
    <xf numFmtId="180" fontId="8" fillId="0" borderId="18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vertical="center" wrapText="1"/>
    </xf>
    <xf numFmtId="180" fontId="4" fillId="0" borderId="13" xfId="0" applyNumberFormat="1" applyFont="1" applyFill="1" applyBorder="1" applyAlignment="1">
      <alignment horizontal="right" vertical="center" wrapText="1"/>
    </xf>
    <xf numFmtId="0" fontId="60" fillId="0" borderId="13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80" fontId="60" fillId="0" borderId="11" xfId="74" applyNumberFormat="1" applyFont="1" applyFill="1" applyBorder="1" applyAlignment="1">
      <alignment horizontal="right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11" fillId="0" borderId="11" xfId="60" applyFont="1" applyFill="1" applyBorder="1" applyAlignment="1">
      <alignment horizontal="center"/>
      <protection/>
    </xf>
    <xf numFmtId="49" fontId="11" fillId="0" borderId="11" xfId="60" applyNumberFormat="1" applyFont="1" applyFill="1" applyBorder="1" applyAlignment="1">
      <alignment horizontal="center" wrapText="1"/>
      <protection/>
    </xf>
    <xf numFmtId="0" fontId="11" fillId="0" borderId="11" xfId="60" applyFont="1" applyFill="1" applyBorder="1" applyAlignment="1">
      <alignment wrapText="1"/>
      <protection/>
    </xf>
    <xf numFmtId="180" fontId="11" fillId="0" borderId="11" xfId="0" applyNumberFormat="1" applyFont="1" applyFill="1" applyBorder="1" applyAlignment="1">
      <alignment/>
    </xf>
    <xf numFmtId="180" fontId="11" fillId="34" borderId="11" xfId="0" applyNumberFormat="1" applyFont="1" applyFill="1" applyBorder="1" applyAlignment="1">
      <alignment/>
    </xf>
    <xf numFmtId="181" fontId="11" fillId="0" borderId="11" xfId="67" applyNumberFormat="1" applyFont="1" applyFill="1" applyBorder="1" applyAlignment="1">
      <alignment/>
    </xf>
    <xf numFmtId="49" fontId="10" fillId="0" borderId="11" xfId="60" applyNumberFormat="1" applyFont="1" applyFill="1" applyBorder="1" applyAlignment="1">
      <alignment horizontal="center" wrapText="1"/>
      <protection/>
    </xf>
    <xf numFmtId="49" fontId="10" fillId="0" borderId="11" xfId="60" applyNumberFormat="1" applyFont="1" applyFill="1" applyBorder="1" applyAlignment="1">
      <alignment horizontal="center"/>
      <protection/>
    </xf>
    <xf numFmtId="0" fontId="10" fillId="0" borderId="11" xfId="60" applyFont="1" applyFill="1" applyBorder="1" applyAlignment="1">
      <alignment wrapText="1"/>
      <protection/>
    </xf>
    <xf numFmtId="180" fontId="10" fillId="0" borderId="11" xfId="0" applyNumberFormat="1" applyFont="1" applyFill="1" applyBorder="1" applyAlignment="1">
      <alignment/>
    </xf>
    <xf numFmtId="181" fontId="10" fillId="0" borderId="11" xfId="67" applyNumberFormat="1" applyFont="1" applyFill="1" applyBorder="1" applyAlignment="1">
      <alignment/>
    </xf>
    <xf numFmtId="180" fontId="10" fillId="34" borderId="11" xfId="0" applyNumberFormat="1" applyFont="1" applyFill="1" applyBorder="1" applyAlignment="1">
      <alignment/>
    </xf>
    <xf numFmtId="0" fontId="10" fillId="0" borderId="11" xfId="60" applyFont="1" applyFill="1" applyBorder="1" applyAlignment="1">
      <alignment horizontal="center"/>
      <protection/>
    </xf>
    <xf numFmtId="180" fontId="10" fillId="0" borderId="11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left" vertical="center" wrapText="1"/>
    </xf>
    <xf numFmtId="180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180" fontId="10" fillId="0" borderId="13" xfId="61" applyNumberFormat="1" applyFont="1" applyFill="1" applyBorder="1" applyAlignment="1">
      <alignment horizontal="left" vertical="center" wrapText="1"/>
      <protection/>
    </xf>
    <xf numFmtId="180" fontId="11" fillId="0" borderId="11" xfId="61" applyNumberFormat="1" applyFont="1" applyFill="1" applyBorder="1" applyAlignment="1">
      <alignment horizontal="center" vertical="center" wrapText="1"/>
      <protection/>
    </xf>
    <xf numFmtId="180" fontId="8" fillId="0" borderId="0" xfId="0" applyNumberFormat="1" applyFont="1" applyFill="1" applyAlignment="1">
      <alignment vertical="center"/>
    </xf>
    <xf numFmtId="180" fontId="10" fillId="0" borderId="0" xfId="0" applyNumberFormat="1" applyFont="1" applyAlignment="1">
      <alignment horizontal="center" vertical="center"/>
    </xf>
    <xf numFmtId="49" fontId="10" fillId="0" borderId="20" xfId="0" applyNumberFormat="1" applyFont="1" applyFill="1" applyBorder="1" applyAlignment="1" applyProtection="1">
      <alignment horizontal="center" wrapText="1"/>
      <protection/>
    </xf>
    <xf numFmtId="214" fontId="10" fillId="0" borderId="20" xfId="0" applyNumberFormat="1" applyFont="1" applyFill="1" applyBorder="1" applyAlignment="1" applyProtection="1">
      <alignment horizontal="left" vertical="center" wrapText="1"/>
      <protection/>
    </xf>
    <xf numFmtId="49" fontId="10" fillId="0" borderId="20" xfId="0" applyNumberFormat="1" applyFont="1" applyFill="1" applyBorder="1" applyAlignment="1" applyProtection="1">
      <alignment horizontal="left" vertical="center" wrapText="1"/>
      <protection/>
    </xf>
    <xf numFmtId="214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right" wrapText="1"/>
      <protection/>
    </xf>
    <xf numFmtId="49" fontId="10" fillId="0" borderId="21" xfId="0" applyNumberFormat="1" applyFont="1" applyFill="1" applyBorder="1" applyAlignment="1" applyProtection="1">
      <alignment horizontal="center" wrapText="1"/>
      <protection/>
    </xf>
    <xf numFmtId="214" fontId="10" fillId="0" borderId="21" xfId="0" applyNumberFormat="1" applyFont="1" applyFill="1" applyBorder="1" applyAlignment="1" applyProtection="1">
      <alignment horizontal="left" vertical="center" wrapText="1"/>
      <protection/>
    </xf>
    <xf numFmtId="180" fontId="10" fillId="0" borderId="13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9" fontId="10" fillId="0" borderId="16" xfId="0" applyNumberFormat="1" applyFont="1" applyFill="1" applyBorder="1" applyAlignment="1" applyProtection="1">
      <alignment horizontal="center" wrapText="1"/>
      <protection/>
    </xf>
    <xf numFmtId="214" fontId="10" fillId="0" borderId="16" xfId="0" applyNumberFormat="1" applyFont="1" applyFill="1" applyBorder="1" applyAlignment="1" applyProtection="1">
      <alignment horizontal="left" vertical="center" wrapText="1"/>
      <protection/>
    </xf>
    <xf numFmtId="180" fontId="10" fillId="0" borderId="1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 applyProtection="1">
      <alignment horizontal="left" vertical="center" wrapText="1"/>
      <protection/>
    </xf>
    <xf numFmtId="49" fontId="11" fillId="0" borderId="11" xfId="0" applyNumberFormat="1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>
      <alignment horizontal="center"/>
    </xf>
    <xf numFmtId="49" fontId="11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21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214" fontId="10" fillId="0" borderId="11" xfId="0" applyNumberFormat="1" applyFont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/>
    </xf>
    <xf numFmtId="194" fontId="8" fillId="0" borderId="0" xfId="0" applyNumberFormat="1" applyFont="1" applyFill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4" fillId="0" borderId="0" xfId="54" applyFont="1" applyFill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49" fontId="11" fillId="0" borderId="11" xfId="60" applyNumberFormat="1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180" fontId="11" fillId="0" borderId="18" xfId="0" applyNumberFormat="1" applyFont="1" applyFill="1" applyBorder="1" applyAlignment="1">
      <alignment horizontal="center" vertical="center" wrapText="1"/>
    </xf>
    <xf numFmtId="180" fontId="11" fillId="0" borderId="13" xfId="0" applyNumberFormat="1" applyFont="1" applyFill="1" applyBorder="1" applyAlignment="1">
      <alignment horizontal="center" vertical="center" wrapText="1"/>
    </xf>
    <xf numFmtId="180" fontId="11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0" xfId="60" applyNumberFormat="1" applyFont="1" applyFill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stdDat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Обычный 13" xfId="55"/>
    <cellStyle name="Обычный 2" xfId="56"/>
    <cellStyle name="Обычный 3" xfId="57"/>
    <cellStyle name="Обычный 5" xfId="58"/>
    <cellStyle name="Обычный 9" xfId="59"/>
    <cellStyle name="Обычный_к думе 2009-2011 г. 2" xfId="60"/>
    <cellStyle name="Обычный_прил.3,5,7  к реш.  Расходы 2009-2011" xfId="61"/>
    <cellStyle name="Обычный_РАСХ98_прил. к поясн.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2"/>
  <sheetViews>
    <sheetView workbookViewId="0" topLeftCell="A1">
      <selection activeCell="A7" sqref="A7:D7"/>
    </sheetView>
  </sheetViews>
  <sheetFormatPr defaultColWidth="9.00390625" defaultRowHeight="12.75"/>
  <cols>
    <col min="1" max="1" width="17.875" style="39" customWidth="1"/>
    <col min="2" max="2" width="23.75390625" style="39" customWidth="1"/>
    <col min="3" max="3" width="81.75390625" style="39" customWidth="1"/>
    <col min="4" max="4" width="20.25390625" style="40" customWidth="1"/>
    <col min="5" max="5" width="9.125" style="39" customWidth="1"/>
    <col min="6" max="6" width="17.125" style="39" customWidth="1"/>
    <col min="7" max="16384" width="9.125" style="39" customWidth="1"/>
  </cols>
  <sheetData>
    <row r="1" spans="1:4" ht="15.75">
      <c r="A1" s="61"/>
      <c r="B1" s="61"/>
      <c r="D1" s="17" t="s">
        <v>571</v>
      </c>
    </row>
    <row r="2" spans="1:4" ht="15.75">
      <c r="A2" s="61"/>
      <c r="B2" s="61"/>
      <c r="D2" s="17" t="s">
        <v>858</v>
      </c>
    </row>
    <row r="3" spans="1:4" ht="15.75" customHeight="1">
      <c r="A3" s="61"/>
      <c r="B3" s="61"/>
      <c r="D3" s="262" t="s">
        <v>859</v>
      </c>
    </row>
    <row r="4" spans="1:4" ht="15.75" customHeight="1">
      <c r="A4" s="61"/>
      <c r="B4" s="61"/>
      <c r="D4" s="262"/>
    </row>
    <row r="5" spans="1:4" ht="15.75">
      <c r="A5" s="61"/>
      <c r="B5" s="61"/>
      <c r="D5" s="17" t="s">
        <v>910</v>
      </c>
    </row>
    <row r="6" spans="1:4" ht="15.75">
      <c r="A6" s="61"/>
      <c r="B6" s="61"/>
      <c r="D6" s="17"/>
    </row>
    <row r="7" spans="1:4" ht="15.75">
      <c r="A7" s="257" t="s">
        <v>1227</v>
      </c>
      <c r="B7" s="257"/>
      <c r="C7" s="257"/>
      <c r="D7" s="257"/>
    </row>
    <row r="8" spans="1:4" ht="15.75">
      <c r="A8" s="62"/>
      <c r="B8" s="62"/>
      <c r="C8" s="62"/>
      <c r="D8" s="60"/>
    </row>
    <row r="9" spans="1:4" ht="15.75">
      <c r="A9" s="61"/>
      <c r="B9" s="61"/>
      <c r="C9" s="61"/>
      <c r="D9" s="40" t="s">
        <v>0</v>
      </c>
    </row>
    <row r="10" spans="1:4" ht="21.75" customHeight="1">
      <c r="A10" s="258" t="s">
        <v>572</v>
      </c>
      <c r="B10" s="258"/>
      <c r="C10" s="259" t="s">
        <v>388</v>
      </c>
      <c r="D10" s="261" t="s">
        <v>389</v>
      </c>
    </row>
    <row r="11" spans="1:4" ht="58.5" customHeight="1">
      <c r="A11" s="63" t="s">
        <v>573</v>
      </c>
      <c r="B11" s="63" t="s">
        <v>574</v>
      </c>
      <c r="C11" s="260"/>
      <c r="D11" s="261"/>
    </row>
    <row r="12" spans="1:4" ht="15.75">
      <c r="A12" s="63">
        <v>1</v>
      </c>
      <c r="B12" s="63">
        <v>2</v>
      </c>
      <c r="C12" s="172">
        <v>3</v>
      </c>
      <c r="D12" s="27">
        <v>4</v>
      </c>
    </row>
    <row r="13" spans="1:4" ht="18.75" customHeight="1">
      <c r="A13" s="64" t="s">
        <v>575</v>
      </c>
      <c r="B13" s="54"/>
      <c r="C13" s="57" t="s">
        <v>576</v>
      </c>
      <c r="D13" s="44">
        <f>D14+D15+D16+D17</f>
        <v>2592.4999999999995</v>
      </c>
    </row>
    <row r="14" spans="1:4" ht="48.75" customHeight="1">
      <c r="A14" s="65" t="s">
        <v>575</v>
      </c>
      <c r="B14" s="174" t="s">
        <v>524</v>
      </c>
      <c r="C14" s="48" t="s">
        <v>525</v>
      </c>
      <c r="D14" s="50">
        <v>1097.2</v>
      </c>
    </row>
    <row r="15" spans="1:4" ht="47.25">
      <c r="A15" s="65" t="s">
        <v>575</v>
      </c>
      <c r="B15" s="174" t="s">
        <v>526</v>
      </c>
      <c r="C15" s="48" t="s">
        <v>703</v>
      </c>
      <c r="D15" s="50">
        <v>2373.3</v>
      </c>
    </row>
    <row r="16" spans="1:4" ht="47.25">
      <c r="A16" s="65" t="s">
        <v>575</v>
      </c>
      <c r="B16" s="174" t="s">
        <v>704</v>
      </c>
      <c r="C16" s="48" t="s">
        <v>705</v>
      </c>
      <c r="D16" s="50">
        <v>1262.9</v>
      </c>
    </row>
    <row r="17" spans="1:4" ht="63">
      <c r="A17" s="65" t="s">
        <v>575</v>
      </c>
      <c r="B17" s="174" t="s">
        <v>860</v>
      </c>
      <c r="C17" s="48" t="s">
        <v>861</v>
      </c>
      <c r="D17" s="50">
        <v>-2140.9</v>
      </c>
    </row>
    <row r="18" spans="1:4" ht="19.5" customHeight="1">
      <c r="A18" s="64" t="s">
        <v>36</v>
      </c>
      <c r="B18" s="175"/>
      <c r="C18" s="57" t="s">
        <v>577</v>
      </c>
      <c r="D18" s="44">
        <f>D19+D20+D21+D22</f>
        <v>13936.3</v>
      </c>
    </row>
    <row r="19" spans="1:4" ht="94.5">
      <c r="A19" s="65" t="s">
        <v>36</v>
      </c>
      <c r="B19" s="174" t="s">
        <v>862</v>
      </c>
      <c r="C19" s="48" t="s">
        <v>863</v>
      </c>
      <c r="D19" s="167">
        <v>6427.9</v>
      </c>
    </row>
    <row r="20" spans="1:4" ht="110.25">
      <c r="A20" s="65" t="s">
        <v>36</v>
      </c>
      <c r="B20" s="174" t="s">
        <v>864</v>
      </c>
      <c r="C20" s="48" t="s">
        <v>865</v>
      </c>
      <c r="D20" s="167">
        <v>46</v>
      </c>
    </row>
    <row r="21" spans="1:4" ht="94.5">
      <c r="A21" s="65" t="s">
        <v>36</v>
      </c>
      <c r="B21" s="174" t="s">
        <v>866</v>
      </c>
      <c r="C21" s="48" t="s">
        <v>867</v>
      </c>
      <c r="D21" s="167">
        <v>8647.4</v>
      </c>
    </row>
    <row r="22" spans="1:4" ht="94.5">
      <c r="A22" s="65" t="s">
        <v>36</v>
      </c>
      <c r="B22" s="174" t="s">
        <v>868</v>
      </c>
      <c r="C22" s="48" t="s">
        <v>869</v>
      </c>
      <c r="D22" s="50">
        <v>-1185</v>
      </c>
    </row>
    <row r="23" spans="1:4" ht="36" customHeight="1">
      <c r="A23" s="54">
        <v>141</v>
      </c>
      <c r="B23" s="175"/>
      <c r="C23" s="57" t="s">
        <v>578</v>
      </c>
      <c r="D23" s="44">
        <f>D24</f>
        <v>957.2</v>
      </c>
    </row>
    <row r="24" spans="1:4" ht="126">
      <c r="A24" s="47">
        <v>141</v>
      </c>
      <c r="B24" s="231" t="s">
        <v>1084</v>
      </c>
      <c r="C24" s="232" t="s">
        <v>1085</v>
      </c>
      <c r="D24" s="50">
        <v>957.2</v>
      </c>
    </row>
    <row r="25" spans="1:4" ht="36.75" customHeight="1">
      <c r="A25" s="54">
        <v>177</v>
      </c>
      <c r="B25" s="175"/>
      <c r="C25" s="57" t="s">
        <v>1086</v>
      </c>
      <c r="D25" s="44">
        <f>D26</f>
        <v>41.3</v>
      </c>
    </row>
    <row r="26" spans="1:4" ht="119.25" customHeight="1">
      <c r="A26" s="47"/>
      <c r="B26" s="231" t="s">
        <v>1084</v>
      </c>
      <c r="C26" s="232" t="s">
        <v>1085</v>
      </c>
      <c r="D26" s="50">
        <v>41.3</v>
      </c>
    </row>
    <row r="27" spans="1:4" ht="19.5" customHeight="1">
      <c r="A27" s="54">
        <v>182</v>
      </c>
      <c r="B27" s="175"/>
      <c r="C27" s="57" t="s">
        <v>579</v>
      </c>
      <c r="D27" s="44">
        <f>D28+D29+D30+D31+D32+D33+D34+D35+D36+D37+D38+D39+D40+D41+D42+D43+D44+D45+D46+D47+D48+D49+D50+D51+D52+D53+D54+D55+D56+D57+D58+D59+D60+D61+D62+D63+D64+D65+D66</f>
        <v>1099978.4299999997</v>
      </c>
    </row>
    <row r="28" spans="1:4" ht="94.5">
      <c r="A28" s="47">
        <v>182</v>
      </c>
      <c r="B28" s="174" t="s">
        <v>412</v>
      </c>
      <c r="C28" s="48" t="s">
        <v>413</v>
      </c>
      <c r="D28" s="50">
        <v>744933.7</v>
      </c>
    </row>
    <row r="29" spans="1:4" ht="62.25" customHeight="1">
      <c r="A29" s="47">
        <v>182</v>
      </c>
      <c r="B29" s="174" t="s">
        <v>414</v>
      </c>
      <c r="C29" s="48" t="s">
        <v>580</v>
      </c>
      <c r="D29" s="50">
        <v>440.4</v>
      </c>
    </row>
    <row r="30" spans="1:4" ht="94.5">
      <c r="A30" s="47">
        <v>182</v>
      </c>
      <c r="B30" s="174" t="s">
        <v>416</v>
      </c>
      <c r="C30" s="48" t="s">
        <v>417</v>
      </c>
      <c r="D30" s="50">
        <v>468.6</v>
      </c>
    </row>
    <row r="31" spans="1:4" ht="63">
      <c r="A31" s="47">
        <v>182</v>
      </c>
      <c r="B31" s="174" t="s">
        <v>418</v>
      </c>
      <c r="C31" s="48" t="s">
        <v>581</v>
      </c>
      <c r="D31" s="50">
        <v>-3.5</v>
      </c>
    </row>
    <row r="32" spans="1:4" ht="110.25">
      <c r="A32" s="47">
        <v>182</v>
      </c>
      <c r="B32" s="174" t="s">
        <v>420</v>
      </c>
      <c r="C32" s="52" t="s">
        <v>421</v>
      </c>
      <c r="D32" s="50">
        <v>2291.5</v>
      </c>
    </row>
    <row r="33" spans="1:4" ht="94.5">
      <c r="A33" s="47">
        <v>182</v>
      </c>
      <c r="B33" s="174" t="s">
        <v>422</v>
      </c>
      <c r="C33" s="52" t="s">
        <v>423</v>
      </c>
      <c r="D33" s="50">
        <v>60.1</v>
      </c>
    </row>
    <row r="34" spans="1:4" ht="126">
      <c r="A34" s="47">
        <v>182</v>
      </c>
      <c r="B34" s="174" t="s">
        <v>424</v>
      </c>
      <c r="C34" s="53" t="s">
        <v>425</v>
      </c>
      <c r="D34" s="50">
        <v>16.1</v>
      </c>
    </row>
    <row r="35" spans="1:4" ht="63">
      <c r="A35" s="47">
        <v>182</v>
      </c>
      <c r="B35" s="174" t="s">
        <v>426</v>
      </c>
      <c r="C35" s="52" t="s">
        <v>427</v>
      </c>
      <c r="D35" s="50">
        <v>44148</v>
      </c>
    </row>
    <row r="36" spans="1:4" ht="47.25">
      <c r="A36" s="47">
        <v>182</v>
      </c>
      <c r="B36" s="174" t="s">
        <v>428</v>
      </c>
      <c r="C36" s="52" t="s">
        <v>429</v>
      </c>
      <c r="D36" s="50">
        <v>32.8</v>
      </c>
    </row>
    <row r="37" spans="1:4" ht="63">
      <c r="A37" s="47">
        <v>182</v>
      </c>
      <c r="B37" s="174" t="s">
        <v>430</v>
      </c>
      <c r="C37" s="52" t="s">
        <v>431</v>
      </c>
      <c r="D37" s="50">
        <v>39.1</v>
      </c>
    </row>
    <row r="38" spans="1:4" ht="94.5">
      <c r="A38" s="47">
        <v>182</v>
      </c>
      <c r="B38" s="174" t="s">
        <v>432</v>
      </c>
      <c r="C38" s="52" t="s">
        <v>433</v>
      </c>
      <c r="D38" s="50">
        <v>1303.4</v>
      </c>
    </row>
    <row r="39" spans="1:4" ht="63.75" customHeight="1">
      <c r="A39" s="47">
        <v>182</v>
      </c>
      <c r="B39" s="174" t="s">
        <v>706</v>
      </c>
      <c r="C39" s="52" t="s">
        <v>707</v>
      </c>
      <c r="D39" s="50">
        <v>1374.6</v>
      </c>
    </row>
    <row r="40" spans="1:4" ht="47.25">
      <c r="A40" s="47">
        <v>182</v>
      </c>
      <c r="B40" s="174" t="s">
        <v>442</v>
      </c>
      <c r="C40" s="48" t="s">
        <v>443</v>
      </c>
      <c r="D40" s="50">
        <v>4759.63</v>
      </c>
    </row>
    <row r="41" spans="1:4" ht="31.5">
      <c r="A41" s="47">
        <v>182</v>
      </c>
      <c r="B41" s="174" t="s">
        <v>444</v>
      </c>
      <c r="C41" s="48" t="s">
        <v>582</v>
      </c>
      <c r="D41" s="50">
        <v>42</v>
      </c>
    </row>
    <row r="42" spans="1:4" ht="47.25">
      <c r="A42" s="47">
        <v>182</v>
      </c>
      <c r="B42" s="174" t="s">
        <v>446</v>
      </c>
      <c r="C42" s="48" t="s">
        <v>447</v>
      </c>
      <c r="D42" s="50">
        <v>124.9</v>
      </c>
    </row>
    <row r="43" spans="1:4" ht="47.25">
      <c r="A43" s="47">
        <v>182</v>
      </c>
      <c r="B43" s="174" t="s">
        <v>448</v>
      </c>
      <c r="C43" s="48" t="s">
        <v>449</v>
      </c>
      <c r="D43" s="50">
        <v>1.2</v>
      </c>
    </row>
    <row r="44" spans="1:4" ht="31.5">
      <c r="A44" s="47">
        <v>182</v>
      </c>
      <c r="B44" s="174" t="s">
        <v>708</v>
      </c>
      <c r="C44" s="48" t="s">
        <v>709</v>
      </c>
      <c r="D44" s="50">
        <v>137.3</v>
      </c>
    </row>
    <row r="45" spans="1:4" ht="17.25" customHeight="1">
      <c r="A45" s="47">
        <v>182</v>
      </c>
      <c r="B45" s="174" t="s">
        <v>870</v>
      </c>
      <c r="C45" s="48" t="s">
        <v>871</v>
      </c>
      <c r="D45" s="50">
        <v>0.5</v>
      </c>
    </row>
    <row r="46" spans="1:4" ht="32.25" customHeight="1">
      <c r="A46" s="47">
        <v>182</v>
      </c>
      <c r="B46" s="174" t="s">
        <v>628</v>
      </c>
      <c r="C46" s="48" t="s">
        <v>629</v>
      </c>
      <c r="D46" s="50">
        <v>1.8</v>
      </c>
    </row>
    <row r="47" spans="1:4" ht="63">
      <c r="A47" s="47">
        <v>182</v>
      </c>
      <c r="B47" s="174" t="s">
        <v>452</v>
      </c>
      <c r="C47" s="48" t="s">
        <v>453</v>
      </c>
      <c r="D47" s="50">
        <v>11880.2</v>
      </c>
    </row>
    <row r="48" spans="1:4" ht="33" customHeight="1">
      <c r="A48" s="47">
        <v>182</v>
      </c>
      <c r="B48" s="174" t="s">
        <v>630</v>
      </c>
      <c r="C48" s="48" t="s">
        <v>631</v>
      </c>
      <c r="D48" s="50">
        <v>2.7</v>
      </c>
    </row>
    <row r="49" spans="1:4" ht="33" customHeight="1">
      <c r="A49" s="47">
        <v>182</v>
      </c>
      <c r="B49" s="174" t="s">
        <v>1087</v>
      </c>
      <c r="C49" s="48" t="s">
        <v>1088</v>
      </c>
      <c r="D49" s="50">
        <v>5</v>
      </c>
    </row>
    <row r="50" spans="1:4" ht="63">
      <c r="A50" s="47">
        <v>182</v>
      </c>
      <c r="B50" s="174" t="s">
        <v>458</v>
      </c>
      <c r="C50" s="48" t="s">
        <v>459</v>
      </c>
      <c r="D50" s="50">
        <v>41518.4</v>
      </c>
    </row>
    <row r="51" spans="1:4" ht="47.25">
      <c r="A51" s="47">
        <v>182</v>
      </c>
      <c r="B51" s="174" t="s">
        <v>460</v>
      </c>
      <c r="C51" s="48" t="s">
        <v>461</v>
      </c>
      <c r="D51" s="50">
        <v>455.2</v>
      </c>
    </row>
    <row r="52" spans="1:4" ht="31.5">
      <c r="A52" s="47">
        <v>182</v>
      </c>
      <c r="B52" s="174" t="s">
        <v>465</v>
      </c>
      <c r="C52" s="48" t="s">
        <v>466</v>
      </c>
      <c r="D52" s="50">
        <v>20879.1</v>
      </c>
    </row>
    <row r="53" spans="1:4" ht="18.75" customHeight="1">
      <c r="A53" s="47">
        <v>182</v>
      </c>
      <c r="B53" s="174" t="s">
        <v>467</v>
      </c>
      <c r="C53" s="48" t="s">
        <v>468</v>
      </c>
      <c r="D53" s="50">
        <v>245</v>
      </c>
    </row>
    <row r="54" spans="1:4" ht="47.25">
      <c r="A54" s="47">
        <v>182</v>
      </c>
      <c r="B54" s="174" t="s">
        <v>469</v>
      </c>
      <c r="C54" s="48" t="s">
        <v>470</v>
      </c>
      <c r="D54" s="50">
        <v>19.5</v>
      </c>
    </row>
    <row r="55" spans="1:4" ht="47.25">
      <c r="A55" s="47">
        <v>182</v>
      </c>
      <c r="B55" s="174" t="s">
        <v>473</v>
      </c>
      <c r="C55" s="48" t="s">
        <v>474</v>
      </c>
      <c r="D55" s="50">
        <v>87046.6</v>
      </c>
    </row>
    <row r="56" spans="1:4" ht="15.75">
      <c r="A56" s="47">
        <v>182</v>
      </c>
      <c r="B56" s="174" t="s">
        <v>475</v>
      </c>
      <c r="C56" s="48" t="s">
        <v>476</v>
      </c>
      <c r="D56" s="50">
        <v>2038.7</v>
      </c>
    </row>
    <row r="57" spans="1:4" ht="63">
      <c r="A57" s="47">
        <v>182</v>
      </c>
      <c r="B57" s="174" t="s">
        <v>481</v>
      </c>
      <c r="C57" s="48" t="s">
        <v>482</v>
      </c>
      <c r="D57" s="50">
        <v>101524.7</v>
      </c>
    </row>
    <row r="58" spans="1:4" ht="47.25">
      <c r="A58" s="47">
        <v>182</v>
      </c>
      <c r="B58" s="174" t="s">
        <v>483</v>
      </c>
      <c r="C58" s="48" t="s">
        <v>484</v>
      </c>
      <c r="D58" s="50">
        <v>432.6</v>
      </c>
    </row>
    <row r="59" spans="1:4" ht="63">
      <c r="A59" s="47">
        <v>182</v>
      </c>
      <c r="B59" s="174" t="s">
        <v>485</v>
      </c>
      <c r="C59" s="48" t="s">
        <v>486</v>
      </c>
      <c r="D59" s="50">
        <v>45.7</v>
      </c>
    </row>
    <row r="60" spans="1:4" ht="63">
      <c r="A60" s="47">
        <v>182</v>
      </c>
      <c r="B60" s="174" t="s">
        <v>489</v>
      </c>
      <c r="C60" s="48" t="s">
        <v>490</v>
      </c>
      <c r="D60" s="50">
        <v>19605.3</v>
      </c>
    </row>
    <row r="61" spans="1:4" ht="47.25">
      <c r="A61" s="47">
        <v>182</v>
      </c>
      <c r="B61" s="174" t="s">
        <v>491</v>
      </c>
      <c r="C61" s="48" t="s">
        <v>492</v>
      </c>
      <c r="D61" s="50">
        <v>406.7</v>
      </c>
    </row>
    <row r="62" spans="1:4" ht="63">
      <c r="A62" s="47">
        <v>182</v>
      </c>
      <c r="B62" s="174" t="s">
        <v>493</v>
      </c>
      <c r="C62" s="48" t="s">
        <v>583</v>
      </c>
      <c r="D62" s="50">
        <v>1</v>
      </c>
    </row>
    <row r="63" spans="1:4" ht="63">
      <c r="A63" s="47">
        <v>182</v>
      </c>
      <c r="B63" s="174" t="s">
        <v>497</v>
      </c>
      <c r="C63" s="48" t="s">
        <v>584</v>
      </c>
      <c r="D63" s="50">
        <v>13612</v>
      </c>
    </row>
    <row r="64" spans="1:4" ht="47.25">
      <c r="A64" s="47">
        <v>182</v>
      </c>
      <c r="B64" s="174" t="s">
        <v>1089</v>
      </c>
      <c r="C64" s="48" t="s">
        <v>1090</v>
      </c>
      <c r="D64" s="50">
        <v>1.8</v>
      </c>
    </row>
    <row r="65" spans="1:4" ht="126">
      <c r="A65" s="47">
        <v>182</v>
      </c>
      <c r="B65" s="231" t="s">
        <v>1084</v>
      </c>
      <c r="C65" s="232" t="s">
        <v>1085</v>
      </c>
      <c r="D65" s="50">
        <v>-2.8</v>
      </c>
    </row>
    <row r="66" spans="1:4" ht="63">
      <c r="A66" s="47">
        <v>182</v>
      </c>
      <c r="B66" s="231" t="s">
        <v>1091</v>
      </c>
      <c r="C66" s="233" t="s">
        <v>1092</v>
      </c>
      <c r="D66" s="50">
        <v>88.9</v>
      </c>
    </row>
    <row r="67" spans="1:4" ht="21" customHeight="1">
      <c r="A67" s="54">
        <v>188</v>
      </c>
      <c r="B67" s="175"/>
      <c r="C67" s="57" t="s">
        <v>585</v>
      </c>
      <c r="D67" s="44">
        <f>D68</f>
        <v>894.2</v>
      </c>
    </row>
    <row r="68" spans="1:4" ht="126">
      <c r="A68" s="47">
        <v>188</v>
      </c>
      <c r="B68" s="231" t="s">
        <v>1084</v>
      </c>
      <c r="C68" s="232" t="s">
        <v>1085</v>
      </c>
      <c r="D68" s="50">
        <v>894.2</v>
      </c>
    </row>
    <row r="69" spans="1:4" ht="22.5" customHeight="1">
      <c r="A69" s="54">
        <v>321</v>
      </c>
      <c r="B69" s="175"/>
      <c r="C69" s="57" t="s">
        <v>586</v>
      </c>
      <c r="D69" s="44">
        <f>D70</f>
        <v>34.6</v>
      </c>
    </row>
    <row r="70" spans="1:4" ht="119.25" customHeight="1">
      <c r="A70" s="47">
        <v>321</v>
      </c>
      <c r="B70" s="231" t="s">
        <v>1084</v>
      </c>
      <c r="C70" s="232" t="s">
        <v>1085</v>
      </c>
      <c r="D70" s="50">
        <v>34.6</v>
      </c>
    </row>
    <row r="71" spans="1:4" ht="37.5" customHeight="1">
      <c r="A71" s="54">
        <v>620</v>
      </c>
      <c r="B71" s="175"/>
      <c r="C71" s="108" t="s">
        <v>8</v>
      </c>
      <c r="D71" s="44">
        <v>1.1</v>
      </c>
    </row>
    <row r="72" spans="1:4" ht="27.75" customHeight="1">
      <c r="A72" s="47">
        <v>620</v>
      </c>
      <c r="B72" s="174" t="s">
        <v>536</v>
      </c>
      <c r="C72" s="48" t="s">
        <v>537</v>
      </c>
      <c r="D72" s="50">
        <v>1.1</v>
      </c>
    </row>
    <row r="73" spans="1:4" ht="18.75" customHeight="1">
      <c r="A73" s="54">
        <v>621</v>
      </c>
      <c r="B73" s="175"/>
      <c r="C73" s="108" t="s">
        <v>719</v>
      </c>
      <c r="D73" s="44">
        <v>8.9</v>
      </c>
    </row>
    <row r="74" spans="1:4" ht="18.75" customHeight="1">
      <c r="A74" s="47">
        <v>621</v>
      </c>
      <c r="B74" s="174" t="s">
        <v>536</v>
      </c>
      <c r="C74" s="48" t="s">
        <v>537</v>
      </c>
      <c r="D74" s="50">
        <v>8.9</v>
      </c>
    </row>
    <row r="75" spans="1:4" ht="18.75" customHeight="1">
      <c r="A75" s="54">
        <v>622</v>
      </c>
      <c r="B75" s="175"/>
      <c r="C75" s="57" t="s">
        <v>872</v>
      </c>
      <c r="D75" s="44">
        <f>D76+D77+D78+D79+D80+D81+D82+D83+D84+D85+D86+D87+D88+D89+D90+D91+D92+D93+D94+D95+D96+D97+D98+D99+D100+D101+D102+D103+D104+D105+D106+D107+D108+D109+D110+D111+D112+D113</f>
        <v>982455.0000000001</v>
      </c>
    </row>
    <row r="76" spans="1:4" ht="94.5">
      <c r="A76" s="47">
        <v>622</v>
      </c>
      <c r="B76" s="174" t="s">
        <v>505</v>
      </c>
      <c r="C76" s="52" t="s">
        <v>506</v>
      </c>
      <c r="D76" s="50">
        <v>764.8</v>
      </c>
    </row>
    <row r="77" spans="1:6" ht="80.25" customHeight="1">
      <c r="A77" s="47">
        <v>622</v>
      </c>
      <c r="B77" s="174" t="s">
        <v>515</v>
      </c>
      <c r="C77" s="48" t="s">
        <v>516</v>
      </c>
      <c r="D77" s="50">
        <v>41.8</v>
      </c>
      <c r="F77" s="66"/>
    </row>
    <row r="78" spans="1:6" ht="63">
      <c r="A78" s="47">
        <v>622</v>
      </c>
      <c r="B78" s="174" t="s">
        <v>519</v>
      </c>
      <c r="C78" s="48" t="s">
        <v>520</v>
      </c>
      <c r="D78" s="50">
        <v>12037.6</v>
      </c>
      <c r="F78" s="66"/>
    </row>
    <row r="79" spans="1:4" ht="33" customHeight="1">
      <c r="A79" s="47">
        <v>622</v>
      </c>
      <c r="B79" s="174" t="s">
        <v>531</v>
      </c>
      <c r="C79" s="48" t="s">
        <v>532</v>
      </c>
      <c r="D79" s="50">
        <v>2362.1</v>
      </c>
    </row>
    <row r="80" spans="1:4" ht="31.5">
      <c r="A80" s="47">
        <v>622</v>
      </c>
      <c r="B80" s="174" t="s">
        <v>534</v>
      </c>
      <c r="C80" s="48" t="s">
        <v>535</v>
      </c>
      <c r="D80" s="50">
        <v>36.2</v>
      </c>
    </row>
    <row r="81" spans="1:4" ht="18.75" customHeight="1">
      <c r="A81" s="47">
        <v>622</v>
      </c>
      <c r="B81" s="174" t="s">
        <v>536</v>
      </c>
      <c r="C81" s="48" t="s">
        <v>537</v>
      </c>
      <c r="D81" s="50">
        <v>8160.6</v>
      </c>
    </row>
    <row r="82" spans="1:4" ht="63">
      <c r="A82" s="47">
        <v>622</v>
      </c>
      <c r="B82" s="170" t="s">
        <v>1093</v>
      </c>
      <c r="C82" s="91" t="s">
        <v>1094</v>
      </c>
      <c r="D82" s="50">
        <v>93</v>
      </c>
    </row>
    <row r="83" spans="1:4" ht="78.75">
      <c r="A83" s="47">
        <v>622</v>
      </c>
      <c r="B83" s="170" t="s">
        <v>1095</v>
      </c>
      <c r="C83" s="234" t="s">
        <v>1096</v>
      </c>
      <c r="D83" s="50">
        <v>10</v>
      </c>
    </row>
    <row r="84" spans="1:4" ht="47.25">
      <c r="A84" s="47">
        <v>622</v>
      </c>
      <c r="B84" s="235" t="s">
        <v>1097</v>
      </c>
      <c r="C84" s="91" t="s">
        <v>1098</v>
      </c>
      <c r="D84" s="50">
        <v>840.9</v>
      </c>
    </row>
    <row r="85" spans="1:4" ht="63">
      <c r="A85" s="47">
        <v>622</v>
      </c>
      <c r="B85" s="170" t="s">
        <v>1099</v>
      </c>
      <c r="C85" s="91" t="s">
        <v>1100</v>
      </c>
      <c r="D85" s="50">
        <v>1590.9</v>
      </c>
    </row>
    <row r="86" spans="1:4" ht="78.75">
      <c r="A86" s="47">
        <v>622</v>
      </c>
      <c r="B86" s="170" t="s">
        <v>1101</v>
      </c>
      <c r="C86" s="234" t="s">
        <v>1102</v>
      </c>
      <c r="D86" s="50">
        <v>901.5</v>
      </c>
    </row>
    <row r="87" spans="1:4" ht="47.25">
      <c r="A87" s="47">
        <v>622</v>
      </c>
      <c r="B87" s="170" t="s">
        <v>1103</v>
      </c>
      <c r="C87" s="91" t="s">
        <v>1104</v>
      </c>
      <c r="D87" s="50">
        <v>6356.3</v>
      </c>
    </row>
    <row r="88" spans="1:4" ht="15.75">
      <c r="A88" s="47">
        <v>622</v>
      </c>
      <c r="B88" s="47" t="s">
        <v>1105</v>
      </c>
      <c r="C88" s="48" t="s">
        <v>1106</v>
      </c>
      <c r="D88" s="50">
        <v>5.6</v>
      </c>
    </row>
    <row r="89" spans="1:4" ht="31.5">
      <c r="A89" s="47">
        <v>622</v>
      </c>
      <c r="B89" s="47" t="s">
        <v>1107</v>
      </c>
      <c r="C89" s="48" t="s">
        <v>1108</v>
      </c>
      <c r="D89" s="50">
        <v>871.5</v>
      </c>
    </row>
    <row r="90" spans="1:4" ht="30" customHeight="1">
      <c r="A90" s="47">
        <v>622</v>
      </c>
      <c r="B90" s="47" t="s">
        <v>1109</v>
      </c>
      <c r="C90" s="48" t="s">
        <v>1110</v>
      </c>
      <c r="D90" s="50">
        <v>833.1</v>
      </c>
    </row>
    <row r="91" spans="1:4" ht="30" customHeight="1">
      <c r="A91" s="47">
        <v>622</v>
      </c>
      <c r="B91" s="47" t="s">
        <v>1111</v>
      </c>
      <c r="C91" s="48" t="s">
        <v>1112</v>
      </c>
      <c r="D91" s="50">
        <v>544.3</v>
      </c>
    </row>
    <row r="92" spans="1:4" ht="31.5">
      <c r="A92" s="47">
        <v>622</v>
      </c>
      <c r="B92" s="174" t="s">
        <v>873</v>
      </c>
      <c r="C92" s="48" t="s">
        <v>555</v>
      </c>
      <c r="D92" s="50">
        <v>394724.9</v>
      </c>
    </row>
    <row r="93" spans="1:4" ht="31.5">
      <c r="A93" s="47">
        <v>622</v>
      </c>
      <c r="B93" s="235" t="s">
        <v>874</v>
      </c>
      <c r="C93" s="91" t="s">
        <v>1113</v>
      </c>
      <c r="D93" s="50">
        <v>64017.3</v>
      </c>
    </row>
    <row r="94" spans="1:6" ht="31.5">
      <c r="A94" s="47">
        <v>622</v>
      </c>
      <c r="B94" s="249" t="s">
        <v>1114</v>
      </c>
      <c r="C94" s="250" t="s">
        <v>1115</v>
      </c>
      <c r="D94" s="50">
        <v>15343.7</v>
      </c>
      <c r="F94" s="66"/>
    </row>
    <row r="95" spans="1:4" ht="18.75" customHeight="1">
      <c r="A95" s="47">
        <v>622</v>
      </c>
      <c r="B95" s="174" t="s">
        <v>875</v>
      </c>
      <c r="C95" s="48" t="s">
        <v>556</v>
      </c>
      <c r="D95" s="50">
        <v>287110</v>
      </c>
    </row>
    <row r="96" spans="1:4" ht="31.5">
      <c r="A96" s="47">
        <v>622</v>
      </c>
      <c r="B96" s="174" t="s">
        <v>876</v>
      </c>
      <c r="C96" s="48" t="s">
        <v>558</v>
      </c>
      <c r="D96" s="50">
        <v>9472.2</v>
      </c>
    </row>
    <row r="97" spans="1:4" ht="63">
      <c r="A97" s="47">
        <v>622</v>
      </c>
      <c r="B97" s="47" t="s">
        <v>877</v>
      </c>
      <c r="C97" s="48" t="s">
        <v>632</v>
      </c>
      <c r="D97" s="50">
        <v>32789.3</v>
      </c>
    </row>
    <row r="98" spans="1:4" ht="47.25">
      <c r="A98" s="47">
        <v>622</v>
      </c>
      <c r="B98" s="174" t="s">
        <v>879</v>
      </c>
      <c r="C98" s="48" t="s">
        <v>711</v>
      </c>
      <c r="D98" s="50">
        <v>7808.7</v>
      </c>
    </row>
    <row r="99" spans="1:4" ht="63">
      <c r="A99" s="47">
        <v>622</v>
      </c>
      <c r="B99" s="174" t="s">
        <v>880</v>
      </c>
      <c r="C99" s="48" t="s">
        <v>712</v>
      </c>
      <c r="D99" s="50">
        <v>8502.8</v>
      </c>
    </row>
    <row r="100" spans="1:4" ht="31.5">
      <c r="A100" s="47">
        <v>622</v>
      </c>
      <c r="B100" s="174" t="s">
        <v>881</v>
      </c>
      <c r="C100" s="48" t="s">
        <v>557</v>
      </c>
      <c r="D100" s="50">
        <v>5345.7</v>
      </c>
    </row>
    <row r="101" spans="1:4" ht="19.5" customHeight="1">
      <c r="A101" s="47">
        <v>622</v>
      </c>
      <c r="B101" s="174" t="s">
        <v>882</v>
      </c>
      <c r="C101" s="48" t="s">
        <v>633</v>
      </c>
      <c r="D101" s="50">
        <v>7768.8</v>
      </c>
    </row>
    <row r="102" spans="1:4" ht="73.5" customHeight="1">
      <c r="A102" s="47">
        <v>622</v>
      </c>
      <c r="B102" s="170" t="s">
        <v>1116</v>
      </c>
      <c r="C102" s="91" t="s">
        <v>1117</v>
      </c>
      <c r="D102" s="50">
        <v>90000</v>
      </c>
    </row>
    <row r="103" spans="1:4" ht="39.75" customHeight="1">
      <c r="A103" s="67">
        <v>622</v>
      </c>
      <c r="B103" s="238" t="s">
        <v>1118</v>
      </c>
      <c r="C103" s="250" t="s">
        <v>1119</v>
      </c>
      <c r="D103" s="240">
        <v>288.3</v>
      </c>
    </row>
    <row r="104" spans="1:4" ht="18" customHeight="1">
      <c r="A104" s="47">
        <v>622</v>
      </c>
      <c r="B104" s="174" t="s">
        <v>883</v>
      </c>
      <c r="C104" s="48" t="s">
        <v>560</v>
      </c>
      <c r="D104" s="50">
        <v>22679.2</v>
      </c>
    </row>
    <row r="105" spans="1:4" ht="17.25" customHeight="1">
      <c r="A105" s="47">
        <v>622</v>
      </c>
      <c r="B105" s="174" t="s">
        <v>884</v>
      </c>
      <c r="C105" s="48" t="s">
        <v>562</v>
      </c>
      <c r="D105" s="50">
        <v>6390.3</v>
      </c>
    </row>
    <row r="106" spans="1:4" ht="38.25" customHeight="1">
      <c r="A106" s="47">
        <v>622</v>
      </c>
      <c r="B106" s="174" t="s">
        <v>1120</v>
      </c>
      <c r="C106" s="48" t="s">
        <v>1121</v>
      </c>
      <c r="D106" s="50">
        <v>991.3</v>
      </c>
    </row>
    <row r="107" spans="1:4" ht="38.25" customHeight="1">
      <c r="A107" s="47">
        <v>622</v>
      </c>
      <c r="B107" s="47" t="s">
        <v>892</v>
      </c>
      <c r="C107" s="48" t="s">
        <v>565</v>
      </c>
      <c r="D107" s="50">
        <v>45.9</v>
      </c>
    </row>
    <row r="108" spans="1:4" ht="38.25" customHeight="1">
      <c r="A108" s="47">
        <v>622</v>
      </c>
      <c r="B108" s="47" t="s">
        <v>893</v>
      </c>
      <c r="C108" s="48" t="s">
        <v>567</v>
      </c>
      <c r="D108" s="50">
        <v>1.1</v>
      </c>
    </row>
    <row r="109" spans="1:4" ht="47.25">
      <c r="A109" s="47">
        <v>622</v>
      </c>
      <c r="B109" s="237" t="s">
        <v>885</v>
      </c>
      <c r="C109" s="48" t="s">
        <v>886</v>
      </c>
      <c r="D109" s="50">
        <v>-119.2</v>
      </c>
    </row>
    <row r="110" spans="1:4" ht="47.25">
      <c r="A110" s="47">
        <v>622</v>
      </c>
      <c r="B110" s="170" t="s">
        <v>1122</v>
      </c>
      <c r="C110" s="91" t="s">
        <v>1123</v>
      </c>
      <c r="D110" s="50">
        <v>-38.4</v>
      </c>
    </row>
    <row r="111" spans="1:4" ht="78.75">
      <c r="A111" s="47">
        <v>622</v>
      </c>
      <c r="B111" s="238" t="s">
        <v>1124</v>
      </c>
      <c r="C111" s="239" t="s">
        <v>1125</v>
      </c>
      <c r="D111" s="50">
        <v>-3812.8</v>
      </c>
    </row>
    <row r="112" spans="1:4" ht="31.5">
      <c r="A112" s="47">
        <v>622</v>
      </c>
      <c r="B112" s="174" t="s">
        <v>887</v>
      </c>
      <c r="C112" s="48" t="s">
        <v>713</v>
      </c>
      <c r="D112" s="50">
        <v>-13.4</v>
      </c>
    </row>
    <row r="113" spans="1:4" ht="47.25">
      <c r="A113" s="47">
        <v>622</v>
      </c>
      <c r="B113" s="174" t="s">
        <v>888</v>
      </c>
      <c r="C113" s="48" t="s">
        <v>634</v>
      </c>
      <c r="D113" s="50">
        <v>-2290.9</v>
      </c>
    </row>
    <row r="114" spans="1:4" ht="31.5">
      <c r="A114" s="54">
        <v>623</v>
      </c>
      <c r="B114" s="175"/>
      <c r="C114" s="57" t="s">
        <v>889</v>
      </c>
      <c r="D114" s="44">
        <f>D115+D116+D117</f>
        <v>147.5</v>
      </c>
    </row>
    <row r="115" spans="1:4" ht="31.5">
      <c r="A115" s="47">
        <v>623</v>
      </c>
      <c r="B115" s="174" t="s">
        <v>534</v>
      </c>
      <c r="C115" s="48" t="s">
        <v>535</v>
      </c>
      <c r="D115" s="50">
        <v>76.7</v>
      </c>
    </row>
    <row r="116" spans="1:4" ht="21.75" customHeight="1">
      <c r="A116" s="47">
        <v>623</v>
      </c>
      <c r="B116" s="174" t="s">
        <v>536</v>
      </c>
      <c r="C116" s="48" t="s">
        <v>537</v>
      </c>
      <c r="D116" s="50">
        <v>70.6</v>
      </c>
    </row>
    <row r="117" spans="1:4" ht="77.25" customHeight="1">
      <c r="A117" s="47">
        <v>623</v>
      </c>
      <c r="B117" s="231" t="s">
        <v>1099</v>
      </c>
      <c r="C117" s="233" t="s">
        <v>1100</v>
      </c>
      <c r="D117" s="50">
        <v>0.2</v>
      </c>
    </row>
    <row r="118" spans="1:4" ht="34.5" customHeight="1">
      <c r="A118" s="54">
        <v>624</v>
      </c>
      <c r="B118" s="175"/>
      <c r="C118" s="57" t="s">
        <v>890</v>
      </c>
      <c r="D118" s="44">
        <f>D119+D120+D121+D122+D123+D124+D125+D126+D127+D128+D129+D130+D131+D132+D133</f>
        <v>166119.50000000003</v>
      </c>
    </row>
    <row r="119" spans="1:4" ht="47.25">
      <c r="A119" s="47">
        <v>624</v>
      </c>
      <c r="B119" s="174" t="s">
        <v>501</v>
      </c>
      <c r="C119" s="48" t="s">
        <v>502</v>
      </c>
      <c r="D119" s="50">
        <v>10</v>
      </c>
    </row>
    <row r="120" spans="1:4" ht="63">
      <c r="A120" s="47">
        <v>624</v>
      </c>
      <c r="B120" s="174" t="s">
        <v>509</v>
      </c>
      <c r="C120" s="52" t="s">
        <v>510</v>
      </c>
      <c r="D120" s="50">
        <v>118045.1</v>
      </c>
    </row>
    <row r="121" spans="1:4" ht="63">
      <c r="A121" s="67">
        <v>624</v>
      </c>
      <c r="B121" s="174" t="s">
        <v>511</v>
      </c>
      <c r="C121" s="48" t="s">
        <v>512</v>
      </c>
      <c r="D121" s="50">
        <v>6792.8</v>
      </c>
    </row>
    <row r="122" spans="1:4" ht="51" customHeight="1">
      <c r="A122" s="47">
        <v>624</v>
      </c>
      <c r="B122" s="174" t="s">
        <v>513</v>
      </c>
      <c r="C122" s="48" t="s">
        <v>514</v>
      </c>
      <c r="D122" s="50">
        <v>7539.5</v>
      </c>
    </row>
    <row r="123" spans="1:4" ht="81" customHeight="1">
      <c r="A123" s="47">
        <v>624</v>
      </c>
      <c r="B123" s="174" t="s">
        <v>515</v>
      </c>
      <c r="C123" s="48" t="s">
        <v>516</v>
      </c>
      <c r="D123" s="50">
        <v>20903.2</v>
      </c>
    </row>
    <row r="124" spans="1:4" ht="47.25">
      <c r="A124" s="47">
        <v>624</v>
      </c>
      <c r="B124" s="174" t="s">
        <v>517</v>
      </c>
      <c r="C124" s="48" t="s">
        <v>518</v>
      </c>
      <c r="D124" s="50">
        <v>1011.9</v>
      </c>
    </row>
    <row r="125" spans="1:4" ht="47.25">
      <c r="A125" s="47">
        <v>624</v>
      </c>
      <c r="B125" s="174" t="s">
        <v>529</v>
      </c>
      <c r="C125" s="48" t="s">
        <v>530</v>
      </c>
      <c r="D125" s="50">
        <v>19.7</v>
      </c>
    </row>
    <row r="126" spans="1:4" ht="63">
      <c r="A126" s="47">
        <v>624</v>
      </c>
      <c r="B126" s="174" t="s">
        <v>635</v>
      </c>
      <c r="C126" s="48" t="s">
        <v>636</v>
      </c>
      <c r="D126" s="50">
        <v>1336.4</v>
      </c>
    </row>
    <row r="127" spans="1:4" ht="65.25" customHeight="1">
      <c r="A127" s="47">
        <v>624</v>
      </c>
      <c r="B127" s="174" t="s">
        <v>540</v>
      </c>
      <c r="C127" s="48" t="s">
        <v>541</v>
      </c>
      <c r="D127" s="50">
        <v>3587.5</v>
      </c>
    </row>
    <row r="128" spans="1:4" ht="47.25">
      <c r="A128" s="47">
        <v>624</v>
      </c>
      <c r="B128" s="174" t="s">
        <v>542</v>
      </c>
      <c r="C128" s="48" t="s">
        <v>543</v>
      </c>
      <c r="D128" s="50">
        <v>5947</v>
      </c>
    </row>
    <row r="129" spans="1:4" ht="47.25">
      <c r="A129" s="47">
        <v>624</v>
      </c>
      <c r="B129" s="174" t="s">
        <v>544</v>
      </c>
      <c r="C129" s="48" t="s">
        <v>545</v>
      </c>
      <c r="D129" s="50">
        <v>108.9</v>
      </c>
    </row>
    <row r="130" spans="1:4" ht="15.75">
      <c r="A130" s="47">
        <v>624</v>
      </c>
      <c r="B130" s="174" t="s">
        <v>1105</v>
      </c>
      <c r="C130" s="48" t="s">
        <v>1106</v>
      </c>
      <c r="D130" s="50">
        <v>1.3</v>
      </c>
    </row>
    <row r="131" spans="1:4" ht="15.75">
      <c r="A131" s="47">
        <v>624</v>
      </c>
      <c r="B131" s="174" t="s">
        <v>549</v>
      </c>
      <c r="C131" s="48" t="s">
        <v>550</v>
      </c>
      <c r="D131" s="50">
        <v>176.2</v>
      </c>
    </row>
    <row r="132" spans="1:4" ht="31.5">
      <c r="A132" s="47">
        <v>624</v>
      </c>
      <c r="B132" s="174" t="s">
        <v>1109</v>
      </c>
      <c r="C132" s="48" t="s">
        <v>1110</v>
      </c>
      <c r="D132" s="50">
        <v>126</v>
      </c>
    </row>
    <row r="133" spans="1:4" ht="34.5" customHeight="1">
      <c r="A133" s="47">
        <v>624</v>
      </c>
      <c r="B133" s="174" t="s">
        <v>1126</v>
      </c>
      <c r="C133" s="48" t="s">
        <v>1127</v>
      </c>
      <c r="D133" s="50">
        <v>514</v>
      </c>
    </row>
    <row r="134" spans="1:4" ht="24" customHeight="1">
      <c r="A134" s="54">
        <v>629</v>
      </c>
      <c r="B134" s="175"/>
      <c r="C134" s="57" t="s">
        <v>831</v>
      </c>
      <c r="D134" s="44">
        <f>D135+D136+D137+D138+D139+D140+D141+D142+D143</f>
        <v>1181860.7</v>
      </c>
    </row>
    <row r="135" spans="1:4" ht="18" customHeight="1">
      <c r="A135" s="47">
        <v>629</v>
      </c>
      <c r="B135" s="174" t="s">
        <v>536</v>
      </c>
      <c r="C135" s="48" t="s">
        <v>537</v>
      </c>
      <c r="D135" s="50">
        <v>11157.1</v>
      </c>
    </row>
    <row r="136" spans="1:4" ht="78.75">
      <c r="A136" s="47">
        <v>629</v>
      </c>
      <c r="B136" s="170" t="s">
        <v>1101</v>
      </c>
      <c r="C136" s="234" t="s">
        <v>1102</v>
      </c>
      <c r="D136" s="50">
        <v>106.9</v>
      </c>
    </row>
    <row r="137" spans="1:4" ht="18" customHeight="1">
      <c r="A137" s="47">
        <v>629</v>
      </c>
      <c r="B137" s="174" t="s">
        <v>891</v>
      </c>
      <c r="C137" s="48" t="s">
        <v>556</v>
      </c>
      <c r="D137" s="50">
        <v>41033.9</v>
      </c>
    </row>
    <row r="138" spans="1:4" ht="31.5">
      <c r="A138" s="47">
        <v>629</v>
      </c>
      <c r="B138" s="174" t="s">
        <v>876</v>
      </c>
      <c r="C138" s="48" t="s">
        <v>558</v>
      </c>
      <c r="D138" s="50">
        <v>1068538.6</v>
      </c>
    </row>
    <row r="139" spans="1:4" ht="63">
      <c r="A139" s="47">
        <v>629</v>
      </c>
      <c r="B139" s="231" t="s">
        <v>1128</v>
      </c>
      <c r="C139" s="233" t="s">
        <v>1129</v>
      </c>
      <c r="D139" s="50">
        <v>17069.2</v>
      </c>
    </row>
    <row r="140" spans="1:4" ht="24.75" customHeight="1">
      <c r="A140" s="47">
        <v>629</v>
      </c>
      <c r="B140" s="174" t="s">
        <v>883</v>
      </c>
      <c r="C140" s="48" t="s">
        <v>560</v>
      </c>
      <c r="D140" s="50">
        <v>46645.1</v>
      </c>
    </row>
    <row r="141" spans="1:4" ht="31.5">
      <c r="A141" s="47">
        <v>629</v>
      </c>
      <c r="B141" s="174" t="s">
        <v>892</v>
      </c>
      <c r="C141" s="48" t="s">
        <v>565</v>
      </c>
      <c r="D141" s="50">
        <v>2151.1</v>
      </c>
    </row>
    <row r="142" spans="1:4" ht="31.5">
      <c r="A142" s="47">
        <v>629</v>
      </c>
      <c r="B142" s="174" t="s">
        <v>893</v>
      </c>
      <c r="C142" s="48" t="s">
        <v>587</v>
      </c>
      <c r="D142" s="50">
        <v>9835.4</v>
      </c>
    </row>
    <row r="143" spans="1:4" ht="47.25">
      <c r="A143" s="47">
        <v>629</v>
      </c>
      <c r="B143" s="174" t="s">
        <v>888</v>
      </c>
      <c r="C143" s="48" t="s">
        <v>634</v>
      </c>
      <c r="D143" s="50">
        <v>-14676.6</v>
      </c>
    </row>
    <row r="144" spans="1:4" ht="21.75" customHeight="1">
      <c r="A144" s="54">
        <v>631</v>
      </c>
      <c r="B144" s="175"/>
      <c r="C144" s="57" t="s">
        <v>845</v>
      </c>
      <c r="D144" s="44">
        <f>D145+D146+D147+D148+D149+D150+D151+D152</f>
        <v>76654</v>
      </c>
    </row>
    <row r="145" spans="1:4" ht="21" customHeight="1">
      <c r="A145" s="47">
        <v>631</v>
      </c>
      <c r="B145" s="174" t="s">
        <v>536</v>
      </c>
      <c r="C145" s="48" t="s">
        <v>537</v>
      </c>
      <c r="D145" s="50">
        <v>2022.5</v>
      </c>
    </row>
    <row r="146" spans="1:4" ht="37.5" customHeight="1">
      <c r="A146" s="47"/>
      <c r="B146" s="236" t="s">
        <v>894</v>
      </c>
      <c r="C146" s="233" t="s">
        <v>714</v>
      </c>
      <c r="D146" s="50">
        <v>50231.1</v>
      </c>
    </row>
    <row r="147" spans="1:4" ht="19.5" customHeight="1">
      <c r="A147" s="47">
        <v>631</v>
      </c>
      <c r="B147" s="174" t="s">
        <v>891</v>
      </c>
      <c r="C147" s="48" t="s">
        <v>556</v>
      </c>
      <c r="D147" s="50">
        <v>7903.2</v>
      </c>
    </row>
    <row r="148" spans="1:4" ht="30" customHeight="1">
      <c r="A148" s="47">
        <v>631</v>
      </c>
      <c r="B148" s="236" t="s">
        <v>1130</v>
      </c>
      <c r="C148" s="233" t="s">
        <v>1131</v>
      </c>
      <c r="D148" s="50">
        <v>1000</v>
      </c>
    </row>
    <row r="149" spans="1:4" ht="34.5" customHeight="1">
      <c r="A149" s="47">
        <v>631</v>
      </c>
      <c r="B149" s="236" t="s">
        <v>1132</v>
      </c>
      <c r="C149" s="233" t="s">
        <v>1133</v>
      </c>
      <c r="D149" s="50">
        <v>5000</v>
      </c>
    </row>
    <row r="150" spans="1:4" ht="23.25" customHeight="1">
      <c r="A150" s="47">
        <v>631</v>
      </c>
      <c r="B150" s="174" t="s">
        <v>883</v>
      </c>
      <c r="C150" s="48" t="s">
        <v>560</v>
      </c>
      <c r="D150" s="50">
        <v>10465.1</v>
      </c>
    </row>
    <row r="151" spans="1:4" ht="36.75" customHeight="1">
      <c r="A151" s="47">
        <v>631</v>
      </c>
      <c r="B151" s="47" t="s">
        <v>892</v>
      </c>
      <c r="C151" s="48" t="s">
        <v>565</v>
      </c>
      <c r="D151" s="50">
        <v>44.8</v>
      </c>
    </row>
    <row r="152" spans="1:4" ht="47.25">
      <c r="A152" s="47">
        <v>631</v>
      </c>
      <c r="B152" s="174" t="s">
        <v>888</v>
      </c>
      <c r="C152" s="48" t="s">
        <v>634</v>
      </c>
      <c r="D152" s="50">
        <v>-12.7</v>
      </c>
    </row>
    <row r="153" spans="1:4" ht="33" customHeight="1">
      <c r="A153" s="54">
        <v>633</v>
      </c>
      <c r="B153" s="175"/>
      <c r="C153" s="57" t="s">
        <v>853</v>
      </c>
      <c r="D153" s="44">
        <f>D154+D155+D156+D157</f>
        <v>697.3000000000002</v>
      </c>
    </row>
    <row r="154" spans="1:4" ht="23.25" customHeight="1">
      <c r="A154" s="47">
        <v>633</v>
      </c>
      <c r="B154" s="174" t="s">
        <v>536</v>
      </c>
      <c r="C154" s="48" t="s">
        <v>537</v>
      </c>
      <c r="D154" s="50">
        <v>328</v>
      </c>
    </row>
    <row r="155" spans="1:4" ht="31.5">
      <c r="A155" s="47">
        <v>633</v>
      </c>
      <c r="B155" s="174" t="s">
        <v>892</v>
      </c>
      <c r="C155" s="48" t="s">
        <v>565</v>
      </c>
      <c r="D155" s="50">
        <v>1864.9</v>
      </c>
    </row>
    <row r="156" spans="1:4" ht="31.5">
      <c r="A156" s="47">
        <v>633</v>
      </c>
      <c r="B156" s="174" t="s">
        <v>566</v>
      </c>
      <c r="C156" s="48" t="s">
        <v>587</v>
      </c>
      <c r="D156" s="50">
        <v>282.9</v>
      </c>
    </row>
    <row r="157" spans="1:4" ht="47.25">
      <c r="A157" s="47">
        <v>633</v>
      </c>
      <c r="B157" s="174" t="s">
        <v>888</v>
      </c>
      <c r="C157" s="48" t="s">
        <v>634</v>
      </c>
      <c r="D157" s="50">
        <v>-1778.5</v>
      </c>
    </row>
    <row r="158" spans="1:4" ht="21.75" customHeight="1">
      <c r="A158" s="54">
        <v>670</v>
      </c>
      <c r="B158" s="175"/>
      <c r="C158" s="57" t="s">
        <v>1068</v>
      </c>
      <c r="D158" s="44">
        <f>D159+D160+D161</f>
        <v>265172.3</v>
      </c>
    </row>
    <row r="159" spans="1:4" ht="31.5">
      <c r="A159" s="47">
        <v>670</v>
      </c>
      <c r="B159" s="174" t="s">
        <v>895</v>
      </c>
      <c r="C159" s="48" t="s">
        <v>1134</v>
      </c>
      <c r="D159" s="50">
        <v>120538.5</v>
      </c>
    </row>
    <row r="160" spans="1:4" ht="22.5" customHeight="1">
      <c r="A160" s="47">
        <v>670</v>
      </c>
      <c r="B160" s="174" t="s">
        <v>896</v>
      </c>
      <c r="C160" s="48" t="s">
        <v>897</v>
      </c>
      <c r="D160" s="50">
        <v>144541.3</v>
      </c>
    </row>
    <row r="161" spans="1:4" ht="31.5">
      <c r="A161" s="47">
        <v>670</v>
      </c>
      <c r="B161" s="174" t="s">
        <v>876</v>
      </c>
      <c r="C161" s="48" t="s">
        <v>558</v>
      </c>
      <c r="D161" s="50">
        <v>92.5</v>
      </c>
    </row>
    <row r="162" spans="1:4" ht="31.5">
      <c r="A162" s="54">
        <v>815</v>
      </c>
      <c r="B162" s="175"/>
      <c r="C162" s="57" t="s">
        <v>637</v>
      </c>
      <c r="D162" s="44">
        <f>D163</f>
        <v>21</v>
      </c>
    </row>
    <row r="163" spans="1:4" ht="63">
      <c r="A163" s="47">
        <v>815</v>
      </c>
      <c r="B163" s="231" t="s">
        <v>1135</v>
      </c>
      <c r="C163" s="233" t="s">
        <v>1136</v>
      </c>
      <c r="D163" s="50">
        <v>21</v>
      </c>
    </row>
    <row r="164" spans="1:4" ht="23.25" customHeight="1">
      <c r="A164" s="54">
        <v>816</v>
      </c>
      <c r="B164" s="175"/>
      <c r="C164" s="57" t="s">
        <v>898</v>
      </c>
      <c r="D164" s="44">
        <f>D165+D166</f>
        <v>1008.1</v>
      </c>
    </row>
    <row r="165" spans="1:4" ht="63">
      <c r="A165" s="47">
        <v>816</v>
      </c>
      <c r="B165" s="170" t="s">
        <v>1135</v>
      </c>
      <c r="C165" s="91" t="s">
        <v>1136</v>
      </c>
      <c r="D165" s="50">
        <v>226.4</v>
      </c>
    </row>
    <row r="166" spans="1:4" ht="94.5">
      <c r="A166" s="67">
        <v>816</v>
      </c>
      <c r="B166" s="238" t="s">
        <v>1137</v>
      </c>
      <c r="C166" s="239" t="s">
        <v>1138</v>
      </c>
      <c r="D166" s="240">
        <v>781.7</v>
      </c>
    </row>
    <row r="167" spans="1:4" ht="15.75">
      <c r="A167" s="54">
        <v>830</v>
      </c>
      <c r="B167" s="175"/>
      <c r="C167" s="57" t="s">
        <v>1139</v>
      </c>
      <c r="D167" s="44">
        <v>5.5</v>
      </c>
    </row>
    <row r="168" spans="1:4" ht="157.5">
      <c r="A168" s="47">
        <v>830</v>
      </c>
      <c r="B168" s="231" t="s">
        <v>1140</v>
      </c>
      <c r="C168" s="232" t="s">
        <v>1141</v>
      </c>
      <c r="D168" s="50">
        <v>5.5</v>
      </c>
    </row>
    <row r="169" spans="1:4" ht="22.5" customHeight="1">
      <c r="A169" s="54">
        <v>843</v>
      </c>
      <c r="B169" s="175"/>
      <c r="C169" s="57" t="s">
        <v>638</v>
      </c>
      <c r="D169" s="44">
        <f>D170</f>
        <v>492.8</v>
      </c>
    </row>
    <row r="170" spans="1:4" ht="63">
      <c r="A170" s="47">
        <v>843</v>
      </c>
      <c r="B170" s="231" t="s">
        <v>1135</v>
      </c>
      <c r="C170" s="233" t="s">
        <v>1136</v>
      </c>
      <c r="D170" s="50">
        <v>492.8</v>
      </c>
    </row>
    <row r="171" spans="1:4" ht="15.75">
      <c r="A171" s="54">
        <v>875</v>
      </c>
      <c r="B171" s="175"/>
      <c r="C171" s="57" t="s">
        <v>1142</v>
      </c>
      <c r="D171" s="44">
        <f>D172+D173+D174+D175+D176+D177+D178+D179</f>
        <v>26.3</v>
      </c>
    </row>
    <row r="172" spans="1:4" ht="110.25">
      <c r="A172" s="47">
        <v>875</v>
      </c>
      <c r="B172" s="170" t="s">
        <v>1143</v>
      </c>
      <c r="C172" s="234" t="s">
        <v>1144</v>
      </c>
      <c r="D172" s="50">
        <v>3.6</v>
      </c>
    </row>
    <row r="173" spans="1:4" ht="94.5">
      <c r="A173" s="47">
        <v>875</v>
      </c>
      <c r="B173" s="170" t="s">
        <v>1145</v>
      </c>
      <c r="C173" s="234" t="s">
        <v>1146</v>
      </c>
      <c r="D173" s="50">
        <v>2.5</v>
      </c>
    </row>
    <row r="174" spans="1:4" ht="94.5">
      <c r="A174" s="241">
        <v>875</v>
      </c>
      <c r="B174" s="242" t="s">
        <v>1147</v>
      </c>
      <c r="C174" s="243" t="s">
        <v>1148</v>
      </c>
      <c r="D174" s="244">
        <v>1.5</v>
      </c>
    </row>
    <row r="175" spans="1:4" ht="78.75">
      <c r="A175" s="47">
        <v>875</v>
      </c>
      <c r="B175" s="170" t="s">
        <v>1149</v>
      </c>
      <c r="C175" s="234" t="s">
        <v>1150</v>
      </c>
      <c r="D175" s="50">
        <v>2.5</v>
      </c>
    </row>
    <row r="176" spans="1:4" ht="47.25">
      <c r="A176" s="241">
        <v>875</v>
      </c>
      <c r="B176" s="242" t="s">
        <v>1151</v>
      </c>
      <c r="C176" s="245" t="s">
        <v>1152</v>
      </c>
      <c r="D176" s="244">
        <v>0.3</v>
      </c>
    </row>
    <row r="177" spans="1:4" ht="78.75">
      <c r="A177" s="47">
        <v>875</v>
      </c>
      <c r="B177" s="170" t="s">
        <v>1153</v>
      </c>
      <c r="C177" s="234" t="s">
        <v>1154</v>
      </c>
      <c r="D177" s="50">
        <v>0.5</v>
      </c>
    </row>
    <row r="178" spans="1:4" ht="94.5">
      <c r="A178" s="241">
        <v>875</v>
      </c>
      <c r="B178" s="242" t="s">
        <v>1155</v>
      </c>
      <c r="C178" s="243" t="s">
        <v>1156</v>
      </c>
      <c r="D178" s="244">
        <v>12.4</v>
      </c>
    </row>
    <row r="179" spans="1:4" ht="78.75">
      <c r="A179" s="47">
        <v>875</v>
      </c>
      <c r="B179" s="170" t="s">
        <v>1157</v>
      </c>
      <c r="C179" s="234" t="s">
        <v>1158</v>
      </c>
      <c r="D179" s="50">
        <v>3</v>
      </c>
    </row>
    <row r="180" spans="1:4" ht="15.75">
      <c r="A180" s="54">
        <v>886</v>
      </c>
      <c r="B180" s="246"/>
      <c r="C180" s="248" t="s">
        <v>1159</v>
      </c>
      <c r="D180" s="44">
        <f>D181+D182+D183+D184+D185+D186+D187+D188+D189+D190+D191+D192+D193+D194+D195+D196+D197+D198+D199+D200+D201+D202+D203+D204+D205+D206+D207+D208+D209+D210+D211</f>
        <v>1575.1000000000004</v>
      </c>
    </row>
    <row r="181" spans="1:4" ht="94.5">
      <c r="A181" s="47">
        <v>886</v>
      </c>
      <c r="B181" s="170" t="s">
        <v>1160</v>
      </c>
      <c r="C181" s="234" t="s">
        <v>1161</v>
      </c>
      <c r="D181" s="50">
        <v>10</v>
      </c>
    </row>
    <row r="182" spans="1:4" ht="78.75">
      <c r="A182" s="241">
        <v>886</v>
      </c>
      <c r="B182" s="242" t="s">
        <v>1162</v>
      </c>
      <c r="C182" s="243" t="s">
        <v>1163</v>
      </c>
      <c r="D182" s="244">
        <v>3</v>
      </c>
    </row>
    <row r="183" spans="1:4" ht="157.5">
      <c r="A183" s="47">
        <v>886</v>
      </c>
      <c r="B183" s="170" t="s">
        <v>1164</v>
      </c>
      <c r="C183" s="234" t="s">
        <v>1165</v>
      </c>
      <c r="D183" s="50">
        <v>130.8</v>
      </c>
    </row>
    <row r="184" spans="1:4" ht="126">
      <c r="A184" s="241">
        <v>886</v>
      </c>
      <c r="B184" s="242" t="s">
        <v>1166</v>
      </c>
      <c r="C184" s="243" t="s">
        <v>1167</v>
      </c>
      <c r="D184" s="244">
        <v>21.3</v>
      </c>
    </row>
    <row r="185" spans="1:4" ht="157.5">
      <c r="A185" s="47">
        <v>886</v>
      </c>
      <c r="B185" s="170" t="s">
        <v>1168</v>
      </c>
      <c r="C185" s="234" t="s">
        <v>1169</v>
      </c>
      <c r="D185" s="50">
        <v>15.5</v>
      </c>
    </row>
    <row r="186" spans="1:4" ht="94.5">
      <c r="A186" s="241">
        <v>886</v>
      </c>
      <c r="B186" s="242" t="s">
        <v>1145</v>
      </c>
      <c r="C186" s="243" t="s">
        <v>1146</v>
      </c>
      <c r="D186" s="244">
        <v>217.9</v>
      </c>
    </row>
    <row r="187" spans="1:4" ht="78.75">
      <c r="A187" s="47">
        <v>886</v>
      </c>
      <c r="B187" s="170" t="s">
        <v>1170</v>
      </c>
      <c r="C187" s="234" t="s">
        <v>1171</v>
      </c>
      <c r="D187" s="50">
        <v>2.3</v>
      </c>
    </row>
    <row r="188" spans="1:4" ht="94.5">
      <c r="A188" s="241">
        <v>886</v>
      </c>
      <c r="B188" s="242" t="s">
        <v>1172</v>
      </c>
      <c r="C188" s="243" t="s">
        <v>1173</v>
      </c>
      <c r="D188" s="244">
        <v>17.5</v>
      </c>
    </row>
    <row r="189" spans="1:4" ht="78.75">
      <c r="A189" s="47">
        <v>886</v>
      </c>
      <c r="B189" s="170" t="s">
        <v>1149</v>
      </c>
      <c r="C189" s="234" t="s">
        <v>1150</v>
      </c>
      <c r="D189" s="50">
        <v>6.6</v>
      </c>
    </row>
    <row r="190" spans="1:4" ht="110.25">
      <c r="A190" s="241">
        <v>886</v>
      </c>
      <c r="B190" s="242" t="s">
        <v>1174</v>
      </c>
      <c r="C190" s="243" t="s">
        <v>1175</v>
      </c>
      <c r="D190" s="244">
        <v>25</v>
      </c>
    </row>
    <row r="191" spans="1:4" ht="110.25">
      <c r="A191" s="47">
        <v>886</v>
      </c>
      <c r="B191" s="170" t="s">
        <v>1176</v>
      </c>
      <c r="C191" s="234" t="s">
        <v>1177</v>
      </c>
      <c r="D191" s="50">
        <v>1</v>
      </c>
    </row>
    <row r="192" spans="1:4" ht="94.5">
      <c r="A192" s="241">
        <v>886</v>
      </c>
      <c r="B192" s="242" t="s">
        <v>1178</v>
      </c>
      <c r="C192" s="243" t="s">
        <v>1179</v>
      </c>
      <c r="D192" s="244">
        <v>427.5</v>
      </c>
    </row>
    <row r="193" spans="1:4" ht="78.75">
      <c r="A193" s="47">
        <v>886</v>
      </c>
      <c r="B193" s="170" t="s">
        <v>1180</v>
      </c>
      <c r="C193" s="234" t="s">
        <v>1181</v>
      </c>
      <c r="D193" s="50">
        <v>4</v>
      </c>
    </row>
    <row r="194" spans="1:4" ht="47.25">
      <c r="A194" s="241">
        <v>886</v>
      </c>
      <c r="B194" s="242" t="s">
        <v>1182</v>
      </c>
      <c r="C194" s="245" t="s">
        <v>1183</v>
      </c>
      <c r="D194" s="244">
        <v>5.5</v>
      </c>
    </row>
    <row r="195" spans="1:4" ht="110.25">
      <c r="A195" s="47">
        <v>886</v>
      </c>
      <c r="B195" s="170" t="s">
        <v>1184</v>
      </c>
      <c r="C195" s="234" t="s">
        <v>1185</v>
      </c>
      <c r="D195" s="50">
        <v>4.8</v>
      </c>
    </row>
    <row r="196" spans="1:4" ht="94.5">
      <c r="A196" s="241">
        <v>886</v>
      </c>
      <c r="B196" s="242" t="s">
        <v>1186</v>
      </c>
      <c r="C196" s="243" t="s">
        <v>1187</v>
      </c>
      <c r="D196" s="244">
        <v>1.3</v>
      </c>
    </row>
    <row r="197" spans="1:4" ht="63">
      <c r="A197" s="47">
        <v>886</v>
      </c>
      <c r="B197" s="170" t="s">
        <v>1188</v>
      </c>
      <c r="C197" s="91" t="s">
        <v>1189</v>
      </c>
      <c r="D197" s="50">
        <v>31.3</v>
      </c>
    </row>
    <row r="198" spans="1:4" ht="126">
      <c r="A198" s="241">
        <v>886</v>
      </c>
      <c r="B198" s="242" t="s">
        <v>1190</v>
      </c>
      <c r="C198" s="243" t="s">
        <v>1191</v>
      </c>
      <c r="D198" s="244">
        <v>17.7</v>
      </c>
    </row>
    <row r="199" spans="1:4" ht="126">
      <c r="A199" s="47">
        <v>886</v>
      </c>
      <c r="B199" s="170" t="s">
        <v>1192</v>
      </c>
      <c r="C199" s="234" t="s">
        <v>1193</v>
      </c>
      <c r="D199" s="50">
        <v>1.6</v>
      </c>
    </row>
    <row r="200" spans="1:4" ht="94.5">
      <c r="A200" s="241">
        <v>886</v>
      </c>
      <c r="B200" s="242" t="s">
        <v>1194</v>
      </c>
      <c r="C200" s="243" t="s">
        <v>1195</v>
      </c>
      <c r="D200" s="244">
        <v>29.2</v>
      </c>
    </row>
    <row r="201" spans="1:4" ht="110.25">
      <c r="A201" s="47">
        <v>886</v>
      </c>
      <c r="B201" s="170" t="s">
        <v>1196</v>
      </c>
      <c r="C201" s="234" t="s">
        <v>1197</v>
      </c>
      <c r="D201" s="50">
        <v>35</v>
      </c>
    </row>
    <row r="202" spans="1:4" ht="157.5">
      <c r="A202" s="241">
        <v>886</v>
      </c>
      <c r="B202" s="242" t="s">
        <v>1140</v>
      </c>
      <c r="C202" s="243" t="s">
        <v>1141</v>
      </c>
      <c r="D202" s="244">
        <v>173</v>
      </c>
    </row>
    <row r="203" spans="1:4" ht="78.75">
      <c r="A203" s="47">
        <v>886</v>
      </c>
      <c r="B203" s="170" t="s">
        <v>1198</v>
      </c>
      <c r="C203" s="234" t="s">
        <v>1199</v>
      </c>
      <c r="D203" s="50">
        <v>12.5</v>
      </c>
    </row>
    <row r="204" spans="1:4" ht="110.25">
      <c r="A204" s="241">
        <v>886</v>
      </c>
      <c r="B204" s="242" t="s">
        <v>1200</v>
      </c>
      <c r="C204" s="243" t="s">
        <v>1201</v>
      </c>
      <c r="D204" s="244">
        <v>6.5</v>
      </c>
    </row>
    <row r="205" spans="1:4" ht="78.75">
      <c r="A205" s="47">
        <v>886</v>
      </c>
      <c r="B205" s="170" t="s">
        <v>1153</v>
      </c>
      <c r="C205" s="234" t="s">
        <v>1154</v>
      </c>
      <c r="D205" s="50">
        <v>7.3</v>
      </c>
    </row>
    <row r="206" spans="1:4" ht="141.75">
      <c r="A206" s="241">
        <v>886</v>
      </c>
      <c r="B206" s="242" t="s">
        <v>1202</v>
      </c>
      <c r="C206" s="243" t="s">
        <v>1203</v>
      </c>
      <c r="D206" s="244">
        <v>3.5</v>
      </c>
    </row>
    <row r="207" spans="1:4" ht="63">
      <c r="A207" s="47">
        <v>886</v>
      </c>
      <c r="B207" s="170" t="s">
        <v>1204</v>
      </c>
      <c r="C207" s="234" t="s">
        <v>1205</v>
      </c>
      <c r="D207" s="50">
        <v>8.2</v>
      </c>
    </row>
    <row r="208" spans="1:4" ht="110.25">
      <c r="A208" s="241">
        <v>886</v>
      </c>
      <c r="B208" s="242" t="s">
        <v>1206</v>
      </c>
      <c r="C208" s="243" t="s">
        <v>1207</v>
      </c>
      <c r="D208" s="244">
        <v>20</v>
      </c>
    </row>
    <row r="209" spans="1:4" ht="94.5">
      <c r="A209" s="47">
        <v>886</v>
      </c>
      <c r="B209" s="170" t="s">
        <v>1155</v>
      </c>
      <c r="C209" s="234" t="s">
        <v>1156</v>
      </c>
      <c r="D209" s="50">
        <v>0.2</v>
      </c>
    </row>
    <row r="210" spans="1:4" ht="78.75">
      <c r="A210" s="241">
        <v>886</v>
      </c>
      <c r="B210" s="242" t="s">
        <v>1157</v>
      </c>
      <c r="C210" s="243" t="s">
        <v>1158</v>
      </c>
      <c r="D210" s="244">
        <v>296.1</v>
      </c>
    </row>
    <row r="211" spans="1:4" ht="141.75">
      <c r="A211" s="47">
        <v>886</v>
      </c>
      <c r="B211" s="170" t="s">
        <v>1208</v>
      </c>
      <c r="C211" s="234" t="s">
        <v>1209</v>
      </c>
      <c r="D211" s="50">
        <v>39</v>
      </c>
    </row>
    <row r="212" spans="1:4" ht="22.5" customHeight="1">
      <c r="A212" s="68"/>
      <c r="B212" s="174"/>
      <c r="C212" s="69" t="s">
        <v>570</v>
      </c>
      <c r="D212" s="168">
        <f>D13+D18+D23+D25+D27+D67+D69+D71+D73+D75+D114+D118+D134+D144+D153+D158+D162+D164+D167+D169+D171+D180</f>
        <v>3794679.629999999</v>
      </c>
    </row>
  </sheetData>
  <sheetProtection/>
  <mergeCells count="5">
    <mergeCell ref="A7:D7"/>
    <mergeCell ref="A10:B10"/>
    <mergeCell ref="C10:C11"/>
    <mergeCell ref="D10:D11"/>
    <mergeCell ref="D3:D4"/>
  </mergeCells>
  <printOptions/>
  <pageMargins left="1.1811023622047245" right="0.7874015748031497" top="0.3937007874015748" bottom="0.3937007874015748" header="0.31496062992125984" footer="0.1968503937007874"/>
  <pageSetup fitToHeight="20" fitToWidth="1" horizontalDpi="600" verticalDpi="600" orientation="portrait" paperSize="9" scale="56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2"/>
  <sheetViews>
    <sheetView workbookViewId="0" topLeftCell="A1">
      <selection activeCell="A6" sqref="A6:E6"/>
    </sheetView>
  </sheetViews>
  <sheetFormatPr defaultColWidth="9.00390625" defaultRowHeight="12.75"/>
  <cols>
    <col min="1" max="1" width="28.625" style="40" customWidth="1"/>
    <col min="2" max="2" width="74.875" style="39" customWidth="1"/>
    <col min="3" max="3" width="18.125" style="41" customWidth="1"/>
    <col min="4" max="4" width="19.00390625" style="40" customWidth="1"/>
    <col min="5" max="5" width="14.625" style="40" customWidth="1"/>
    <col min="6" max="6" width="14.375" style="39" customWidth="1"/>
    <col min="7" max="7" width="11.625" style="39" bestFit="1" customWidth="1"/>
    <col min="8" max="16384" width="9.125" style="39" customWidth="1"/>
  </cols>
  <sheetData>
    <row r="1" spans="4:5" ht="15.75">
      <c r="D1" s="17" t="s">
        <v>403</v>
      </c>
      <c r="E1" s="39"/>
    </row>
    <row r="2" spans="4:5" ht="17.25" customHeight="1">
      <c r="D2" s="17" t="s">
        <v>858</v>
      </c>
      <c r="E2" s="39"/>
    </row>
    <row r="3" spans="4:5" ht="18" customHeight="1">
      <c r="D3" s="17" t="s">
        <v>859</v>
      </c>
      <c r="E3" s="39"/>
    </row>
    <row r="4" spans="4:5" ht="18.75" customHeight="1">
      <c r="D4" s="17" t="s">
        <v>910</v>
      </c>
      <c r="E4" s="39"/>
    </row>
    <row r="6" spans="1:5" ht="15.75">
      <c r="A6" s="263" t="s">
        <v>1210</v>
      </c>
      <c r="B6" s="263"/>
      <c r="C6" s="263"/>
      <c r="D6" s="263"/>
      <c r="E6" s="263"/>
    </row>
    <row r="7" spans="1:5" ht="15.75">
      <c r="A7" s="263" t="s">
        <v>639</v>
      </c>
      <c r="B7" s="263"/>
      <c r="C7" s="263"/>
      <c r="D7" s="263"/>
      <c r="E7" s="263"/>
    </row>
    <row r="8" spans="1:5" ht="15.75">
      <c r="A8" s="263"/>
      <c r="B8" s="263"/>
      <c r="C8" s="263"/>
      <c r="D8" s="263"/>
      <c r="E8" s="263"/>
    </row>
    <row r="9" spans="1:5" s="46" customFormat="1" ht="22.5" customHeight="1">
      <c r="A9" s="40"/>
      <c r="B9" s="39"/>
      <c r="C9" s="41"/>
      <c r="D9" s="40"/>
      <c r="E9" s="40" t="s">
        <v>404</v>
      </c>
    </row>
    <row r="10" spans="1:5" s="46" customFormat="1" ht="31.5">
      <c r="A10" s="43" t="s">
        <v>1211</v>
      </c>
      <c r="B10" s="43" t="s">
        <v>405</v>
      </c>
      <c r="C10" s="42" t="s">
        <v>361</v>
      </c>
      <c r="D10" s="43" t="s">
        <v>389</v>
      </c>
      <c r="E10" s="43" t="s">
        <v>365</v>
      </c>
    </row>
    <row r="11" spans="1:5" ht="15.75">
      <c r="A11" s="43">
        <v>1</v>
      </c>
      <c r="B11" s="43">
        <v>2</v>
      </c>
      <c r="C11" s="90">
        <v>3</v>
      </c>
      <c r="D11" s="43">
        <v>4</v>
      </c>
      <c r="E11" s="43">
        <v>5</v>
      </c>
    </row>
    <row r="12" spans="1:5" ht="15.75">
      <c r="A12" s="43" t="s">
        <v>406</v>
      </c>
      <c r="B12" s="108" t="s">
        <v>407</v>
      </c>
      <c r="C12" s="44">
        <f>C13+C27+C33+C47+C68+C76+C83+C92+C95+C100+C145</f>
        <v>1311207.9</v>
      </c>
      <c r="D12" s="44">
        <f>D13+D27+D33+D47+D68+D76+D83+D92+D95+D100+D145</f>
        <v>1336360.6999999997</v>
      </c>
      <c r="E12" s="45">
        <f>D12/C12</f>
        <v>1.019182922860669</v>
      </c>
    </row>
    <row r="13" spans="1:5" ht="15.75">
      <c r="A13" s="43" t="s">
        <v>408</v>
      </c>
      <c r="B13" s="108" t="s">
        <v>409</v>
      </c>
      <c r="C13" s="44">
        <f>C14</f>
        <v>767234</v>
      </c>
      <c r="D13" s="44">
        <f>D14</f>
        <v>795104.7999999999</v>
      </c>
      <c r="E13" s="45">
        <f>D13/C13</f>
        <v>1.0363263359027362</v>
      </c>
    </row>
    <row r="14" spans="1:5" ht="15.75">
      <c r="A14" s="43" t="s">
        <v>410</v>
      </c>
      <c r="B14" s="108" t="s">
        <v>411</v>
      </c>
      <c r="C14" s="44">
        <f>C15+C16+C17+C18+C19++C20+C21+C22+C23+C24+C25+C26</f>
        <v>767234</v>
      </c>
      <c r="D14" s="44">
        <f>D15+D16+D17+D18+D19++D20+D21+D22+D23+D24+D25+D26</f>
        <v>795104.7999999999</v>
      </c>
      <c r="E14" s="45">
        <f>D14/C14</f>
        <v>1.0363263359027362</v>
      </c>
    </row>
    <row r="15" spans="1:5" ht="96.75" customHeight="1">
      <c r="A15" s="47" t="s">
        <v>412</v>
      </c>
      <c r="B15" s="48" t="s">
        <v>413</v>
      </c>
      <c r="C15" s="49">
        <v>750649</v>
      </c>
      <c r="D15" s="50">
        <v>744933.7</v>
      </c>
      <c r="E15" s="51">
        <f>D15/C15</f>
        <v>0.9923861884848977</v>
      </c>
    </row>
    <row r="16" spans="1:5" ht="81" customHeight="1">
      <c r="A16" s="47" t="s">
        <v>414</v>
      </c>
      <c r="B16" s="48" t="s">
        <v>415</v>
      </c>
      <c r="C16" s="49">
        <v>0</v>
      </c>
      <c r="D16" s="50">
        <v>440.4</v>
      </c>
      <c r="E16" s="45"/>
    </row>
    <row r="17" spans="1:5" ht="97.5" customHeight="1">
      <c r="A17" s="47" t="s">
        <v>416</v>
      </c>
      <c r="B17" s="48" t="s">
        <v>417</v>
      </c>
      <c r="C17" s="49">
        <v>0</v>
      </c>
      <c r="D17" s="50">
        <v>468.6</v>
      </c>
      <c r="E17" s="45"/>
    </row>
    <row r="18" spans="1:5" ht="94.5">
      <c r="A18" s="47" t="s">
        <v>418</v>
      </c>
      <c r="B18" s="48" t="s">
        <v>419</v>
      </c>
      <c r="C18" s="49">
        <v>0</v>
      </c>
      <c r="D18" s="50">
        <v>-3.5</v>
      </c>
      <c r="E18" s="45"/>
    </row>
    <row r="19" spans="1:5" ht="126">
      <c r="A19" s="47" t="s">
        <v>420</v>
      </c>
      <c r="B19" s="52" t="s">
        <v>421</v>
      </c>
      <c r="C19" s="49">
        <v>2585</v>
      </c>
      <c r="D19" s="50">
        <v>2291.5</v>
      </c>
      <c r="E19" s="51">
        <f>D19/C19</f>
        <v>0.8864603481624759</v>
      </c>
    </row>
    <row r="20" spans="1:5" ht="110.25">
      <c r="A20" s="47" t="s">
        <v>422</v>
      </c>
      <c r="B20" s="52" t="s">
        <v>423</v>
      </c>
      <c r="C20" s="49">
        <v>0</v>
      </c>
      <c r="D20" s="50">
        <v>60.1</v>
      </c>
      <c r="E20" s="45"/>
    </row>
    <row r="21" spans="1:5" ht="131.25" customHeight="1">
      <c r="A21" s="47" t="s">
        <v>424</v>
      </c>
      <c r="B21" s="53" t="s">
        <v>425</v>
      </c>
      <c r="C21" s="49">
        <v>0</v>
      </c>
      <c r="D21" s="50">
        <v>16.1</v>
      </c>
      <c r="E21" s="45"/>
    </row>
    <row r="22" spans="1:5" ht="67.5" customHeight="1">
      <c r="A22" s="47" t="s">
        <v>426</v>
      </c>
      <c r="B22" s="52" t="s">
        <v>427</v>
      </c>
      <c r="C22" s="49">
        <v>12000</v>
      </c>
      <c r="D22" s="50">
        <v>44148</v>
      </c>
      <c r="E22" s="51">
        <f>D22/C22</f>
        <v>3.679</v>
      </c>
    </row>
    <row r="23" spans="1:5" ht="47.25">
      <c r="A23" s="47" t="s">
        <v>428</v>
      </c>
      <c r="B23" s="52" t="s">
        <v>429</v>
      </c>
      <c r="C23" s="49">
        <v>0</v>
      </c>
      <c r="D23" s="50">
        <v>32.8</v>
      </c>
      <c r="E23" s="45"/>
    </row>
    <row r="24" spans="1:5" ht="66" customHeight="1">
      <c r="A24" s="47" t="s">
        <v>430</v>
      </c>
      <c r="B24" s="52" t="s">
        <v>431</v>
      </c>
      <c r="C24" s="49">
        <v>0</v>
      </c>
      <c r="D24" s="50">
        <v>39.1</v>
      </c>
      <c r="E24" s="45"/>
    </row>
    <row r="25" spans="1:5" ht="110.25">
      <c r="A25" s="47" t="s">
        <v>432</v>
      </c>
      <c r="B25" s="52" t="s">
        <v>433</v>
      </c>
      <c r="C25" s="49">
        <v>2000</v>
      </c>
      <c r="D25" s="50">
        <v>1303.4</v>
      </c>
      <c r="E25" s="51">
        <f aca="true" t="shared" si="0" ref="E25:E35">D25/C25</f>
        <v>0.6517000000000001</v>
      </c>
    </row>
    <row r="26" spans="1:5" ht="78.75">
      <c r="A26" s="47" t="s">
        <v>706</v>
      </c>
      <c r="B26" s="52" t="s">
        <v>707</v>
      </c>
      <c r="C26" s="49">
        <v>0</v>
      </c>
      <c r="D26" s="50">
        <v>1374.6</v>
      </c>
      <c r="E26" s="51"/>
    </row>
    <row r="27" spans="1:5" ht="31.5">
      <c r="A27" s="54" t="s">
        <v>434</v>
      </c>
      <c r="B27" s="55" t="s">
        <v>435</v>
      </c>
      <c r="C27" s="42">
        <f>C28</f>
        <v>13780</v>
      </c>
      <c r="D27" s="58">
        <f>D28</f>
        <v>13936.3</v>
      </c>
      <c r="E27" s="45">
        <f t="shared" si="0"/>
        <v>1.011342525399129</v>
      </c>
    </row>
    <row r="28" spans="1:5" ht="31.5">
      <c r="A28" s="54" t="s">
        <v>436</v>
      </c>
      <c r="B28" s="55" t="s">
        <v>437</v>
      </c>
      <c r="C28" s="42">
        <f>C29+C30+C31+C32</f>
        <v>13780</v>
      </c>
      <c r="D28" s="42">
        <f>D29+D30+D31+D32</f>
        <v>13936.3</v>
      </c>
      <c r="E28" s="45">
        <f t="shared" si="0"/>
        <v>1.011342525399129</v>
      </c>
    </row>
    <row r="29" spans="1:5" s="46" customFormat="1" ht="98.25" customHeight="1">
      <c r="A29" s="47" t="s">
        <v>862</v>
      </c>
      <c r="B29" s="48" t="s">
        <v>863</v>
      </c>
      <c r="C29" s="49">
        <v>4885</v>
      </c>
      <c r="D29" s="167">
        <v>6427.9</v>
      </c>
      <c r="E29" s="51">
        <f t="shared" si="0"/>
        <v>1.3158444216990788</v>
      </c>
    </row>
    <row r="30" spans="1:5" s="46" customFormat="1" ht="78.75" customHeight="1">
      <c r="A30" s="47" t="s">
        <v>864</v>
      </c>
      <c r="B30" s="48" t="s">
        <v>899</v>
      </c>
      <c r="C30" s="49">
        <v>81</v>
      </c>
      <c r="D30" s="167">
        <v>46</v>
      </c>
      <c r="E30" s="51">
        <f t="shared" si="0"/>
        <v>0.5679012345679012</v>
      </c>
    </row>
    <row r="31" spans="1:5" s="46" customFormat="1" ht="96" customHeight="1">
      <c r="A31" s="47" t="s">
        <v>866</v>
      </c>
      <c r="B31" s="48" t="s">
        <v>867</v>
      </c>
      <c r="C31" s="49">
        <v>9377</v>
      </c>
      <c r="D31" s="167">
        <v>8647.4</v>
      </c>
      <c r="E31" s="51">
        <f t="shared" si="0"/>
        <v>0.922192598912232</v>
      </c>
    </row>
    <row r="32" spans="1:5" ht="94.5">
      <c r="A32" s="47" t="s">
        <v>868</v>
      </c>
      <c r="B32" s="48" t="s">
        <v>869</v>
      </c>
      <c r="C32" s="49">
        <v>-563</v>
      </c>
      <c r="D32" s="50">
        <v>-1185</v>
      </c>
      <c r="E32" s="51">
        <f t="shared" si="0"/>
        <v>2.104795737122558</v>
      </c>
    </row>
    <row r="33" spans="1:5" ht="18.75" customHeight="1">
      <c r="A33" s="54" t="s">
        <v>438</v>
      </c>
      <c r="B33" s="57" t="s">
        <v>439</v>
      </c>
      <c r="C33" s="42">
        <f>C34+C39+C43</f>
        <v>17960</v>
      </c>
      <c r="D33" s="42">
        <f>D34+D39+D43</f>
        <v>16955.2</v>
      </c>
      <c r="E33" s="45">
        <f t="shared" si="0"/>
        <v>0.9440534521158129</v>
      </c>
    </row>
    <row r="34" spans="1:5" ht="31.5">
      <c r="A34" s="43" t="s">
        <v>440</v>
      </c>
      <c r="B34" s="108" t="s">
        <v>441</v>
      </c>
      <c r="C34" s="42">
        <f>C35</f>
        <v>7000</v>
      </c>
      <c r="D34" s="44">
        <f>D35+D36+D37+D38</f>
        <v>4927.7</v>
      </c>
      <c r="E34" s="45">
        <f t="shared" si="0"/>
        <v>0.7039571428571428</v>
      </c>
    </row>
    <row r="35" spans="1:5" ht="47.25">
      <c r="A35" s="47" t="s">
        <v>442</v>
      </c>
      <c r="B35" s="48" t="s">
        <v>443</v>
      </c>
      <c r="C35" s="49">
        <v>7000</v>
      </c>
      <c r="D35" s="50">
        <v>4759.6</v>
      </c>
      <c r="E35" s="51">
        <f t="shared" si="0"/>
        <v>0.6799428571428572</v>
      </c>
    </row>
    <row r="36" spans="1:5" ht="31.5">
      <c r="A36" s="47" t="s">
        <v>444</v>
      </c>
      <c r="B36" s="48" t="s">
        <v>445</v>
      </c>
      <c r="C36" s="49">
        <v>0</v>
      </c>
      <c r="D36" s="50">
        <v>42</v>
      </c>
      <c r="E36" s="45"/>
    </row>
    <row r="37" spans="1:5" ht="47.25">
      <c r="A37" s="47" t="s">
        <v>446</v>
      </c>
      <c r="B37" s="48" t="s">
        <v>447</v>
      </c>
      <c r="C37" s="49">
        <v>0</v>
      </c>
      <c r="D37" s="50">
        <v>124.9</v>
      </c>
      <c r="E37" s="45"/>
    </row>
    <row r="38" spans="1:5" ht="47.25">
      <c r="A38" s="47" t="s">
        <v>448</v>
      </c>
      <c r="B38" s="48" t="s">
        <v>449</v>
      </c>
      <c r="C38" s="49">
        <v>0</v>
      </c>
      <c r="D38" s="50">
        <v>1.2</v>
      </c>
      <c r="E38" s="45"/>
    </row>
    <row r="39" spans="1:5" ht="18.75" customHeight="1">
      <c r="A39" s="54" t="s">
        <v>640</v>
      </c>
      <c r="B39" s="57" t="s">
        <v>641</v>
      </c>
      <c r="C39" s="42">
        <f>C40</f>
        <v>290</v>
      </c>
      <c r="D39" s="44">
        <f>D40+D41+D42</f>
        <v>139.60000000000002</v>
      </c>
      <c r="E39" s="45">
        <f>D39/C39</f>
        <v>0.48137931034482767</v>
      </c>
    </row>
    <row r="40" spans="1:5" ht="47.25">
      <c r="A40" s="47" t="s">
        <v>708</v>
      </c>
      <c r="B40" s="48" t="s">
        <v>709</v>
      </c>
      <c r="C40" s="49">
        <v>290</v>
      </c>
      <c r="D40" s="50">
        <v>137.3</v>
      </c>
      <c r="E40" s="51">
        <f>D40/C40</f>
        <v>0.473448275862069</v>
      </c>
    </row>
    <row r="41" spans="1:5" ht="31.5">
      <c r="A41" s="47" t="s">
        <v>870</v>
      </c>
      <c r="B41" s="48" t="s">
        <v>871</v>
      </c>
      <c r="C41" s="49">
        <v>0</v>
      </c>
      <c r="D41" s="50">
        <v>0.5</v>
      </c>
      <c r="E41" s="45"/>
    </row>
    <row r="42" spans="1:5" ht="47.25">
      <c r="A42" s="47" t="s">
        <v>628</v>
      </c>
      <c r="B42" s="48" t="s">
        <v>629</v>
      </c>
      <c r="C42" s="49">
        <v>0</v>
      </c>
      <c r="D42" s="50">
        <v>1.8</v>
      </c>
      <c r="E42" s="45"/>
    </row>
    <row r="43" spans="1:5" ht="31.5">
      <c r="A43" s="54" t="s">
        <v>450</v>
      </c>
      <c r="B43" s="57" t="s">
        <v>451</v>
      </c>
      <c r="C43" s="42">
        <f>C44</f>
        <v>10670</v>
      </c>
      <c r="D43" s="58">
        <f>D44+D45+D46</f>
        <v>11887.900000000001</v>
      </c>
      <c r="E43" s="45">
        <f aca="true" t="shared" si="1" ref="E43:E49">D43/C43</f>
        <v>1.1141424554826618</v>
      </c>
    </row>
    <row r="44" spans="1:5" s="46" customFormat="1" ht="63">
      <c r="A44" s="47" t="s">
        <v>452</v>
      </c>
      <c r="B44" s="48" t="s">
        <v>453</v>
      </c>
      <c r="C44" s="49">
        <v>10670</v>
      </c>
      <c r="D44" s="50">
        <v>11880.2</v>
      </c>
      <c r="E44" s="51">
        <f t="shared" si="1"/>
        <v>1.1134208059981257</v>
      </c>
    </row>
    <row r="45" spans="1:5" s="46" customFormat="1" ht="47.25">
      <c r="A45" s="47" t="s">
        <v>630</v>
      </c>
      <c r="B45" s="48" t="s">
        <v>631</v>
      </c>
      <c r="C45" s="49">
        <v>0</v>
      </c>
      <c r="D45" s="50">
        <v>2.7</v>
      </c>
      <c r="E45" s="51"/>
    </row>
    <row r="46" spans="1:5" s="46" customFormat="1" ht="47.25">
      <c r="A46" s="47" t="s">
        <v>1087</v>
      </c>
      <c r="B46" s="48" t="s">
        <v>1088</v>
      </c>
      <c r="C46" s="49">
        <v>0</v>
      </c>
      <c r="D46" s="50">
        <v>5</v>
      </c>
      <c r="E46" s="51"/>
    </row>
    <row r="47" spans="1:5" ht="21.75" customHeight="1">
      <c r="A47" s="56" t="s">
        <v>454</v>
      </c>
      <c r="B47" s="108" t="s">
        <v>455</v>
      </c>
      <c r="C47" s="42">
        <f>C48+C51+C59</f>
        <v>277778.9</v>
      </c>
      <c r="D47" s="42">
        <f>D48+D51+D59</f>
        <v>274218.5</v>
      </c>
      <c r="E47" s="45">
        <f t="shared" si="1"/>
        <v>0.9871826117822483</v>
      </c>
    </row>
    <row r="48" spans="1:5" ht="21.75" customHeight="1">
      <c r="A48" s="56" t="s">
        <v>456</v>
      </c>
      <c r="B48" s="108" t="s">
        <v>457</v>
      </c>
      <c r="C48" s="42">
        <f>C49</f>
        <v>31000</v>
      </c>
      <c r="D48" s="44">
        <f>D49+D50</f>
        <v>41973.6</v>
      </c>
      <c r="E48" s="45">
        <f t="shared" si="1"/>
        <v>1.3539870967741936</v>
      </c>
    </row>
    <row r="49" spans="1:5" ht="65.25" customHeight="1">
      <c r="A49" s="47" t="s">
        <v>458</v>
      </c>
      <c r="B49" s="48" t="s">
        <v>459</v>
      </c>
      <c r="C49" s="49">
        <v>31000</v>
      </c>
      <c r="D49" s="50">
        <v>41518.4</v>
      </c>
      <c r="E49" s="51">
        <f t="shared" si="1"/>
        <v>1.3393032258064517</v>
      </c>
    </row>
    <row r="50" spans="1:5" s="46" customFormat="1" ht="47.25">
      <c r="A50" s="47" t="s">
        <v>460</v>
      </c>
      <c r="B50" s="48" t="s">
        <v>461</v>
      </c>
      <c r="C50" s="49">
        <v>0</v>
      </c>
      <c r="D50" s="50">
        <v>455.2</v>
      </c>
      <c r="E50" s="45"/>
    </row>
    <row r="51" spans="1:5" s="46" customFormat="1" ht="20.25" customHeight="1">
      <c r="A51" s="56" t="s">
        <v>462</v>
      </c>
      <c r="B51" s="108" t="s">
        <v>463</v>
      </c>
      <c r="C51" s="42">
        <f>C52+C56</f>
        <v>99700</v>
      </c>
      <c r="D51" s="44">
        <f>D52+D56</f>
        <v>110228.9</v>
      </c>
      <c r="E51" s="45">
        <f>D51/C51</f>
        <v>1.105605817452357</v>
      </c>
    </row>
    <row r="52" spans="1:5" ht="21.75" customHeight="1">
      <c r="A52" s="56" t="s">
        <v>642</v>
      </c>
      <c r="B52" s="108" t="s">
        <v>464</v>
      </c>
      <c r="C52" s="42">
        <f>C53</f>
        <v>14100</v>
      </c>
      <c r="D52" s="44">
        <f>D53+D54+D55</f>
        <v>21143.6</v>
      </c>
      <c r="E52" s="45">
        <f>D52/C52</f>
        <v>1.49954609929078</v>
      </c>
    </row>
    <row r="53" spans="1:5" ht="47.25" customHeight="1">
      <c r="A53" s="47" t="s">
        <v>465</v>
      </c>
      <c r="B53" s="48" t="s">
        <v>466</v>
      </c>
      <c r="C53" s="49">
        <v>14100</v>
      </c>
      <c r="D53" s="50">
        <v>20879.1</v>
      </c>
      <c r="E53" s="51">
        <f>D53/C53</f>
        <v>1.4807872340425532</v>
      </c>
    </row>
    <row r="54" spans="1:5" ht="18" customHeight="1">
      <c r="A54" s="47" t="s">
        <v>467</v>
      </c>
      <c r="B54" s="48" t="s">
        <v>468</v>
      </c>
      <c r="C54" s="49">
        <v>0</v>
      </c>
      <c r="D54" s="50">
        <v>245</v>
      </c>
      <c r="E54" s="45"/>
    </row>
    <row r="55" spans="1:5" ht="47.25">
      <c r="A55" s="47" t="s">
        <v>469</v>
      </c>
      <c r="B55" s="48" t="s">
        <v>470</v>
      </c>
      <c r="C55" s="49">
        <v>0</v>
      </c>
      <c r="D55" s="50">
        <v>19.5</v>
      </c>
      <c r="E55" s="45"/>
    </row>
    <row r="56" spans="1:5" ht="22.5" customHeight="1">
      <c r="A56" s="54" t="s">
        <v>471</v>
      </c>
      <c r="B56" s="57" t="s">
        <v>472</v>
      </c>
      <c r="C56" s="42">
        <f>C57</f>
        <v>85600</v>
      </c>
      <c r="D56" s="58">
        <f>D57+D58</f>
        <v>89085.3</v>
      </c>
      <c r="E56" s="45">
        <f>D56/C56</f>
        <v>1.040716121495327</v>
      </c>
    </row>
    <row r="57" spans="1:5" ht="30.75" customHeight="1">
      <c r="A57" s="47" t="s">
        <v>473</v>
      </c>
      <c r="B57" s="48" t="s">
        <v>474</v>
      </c>
      <c r="C57" s="49">
        <v>85600</v>
      </c>
      <c r="D57" s="50">
        <v>87046.6</v>
      </c>
      <c r="E57" s="51">
        <f>D57/C57</f>
        <v>1.0168995327102806</v>
      </c>
    </row>
    <row r="58" spans="1:5" ht="31.5">
      <c r="A58" s="47" t="s">
        <v>475</v>
      </c>
      <c r="B58" s="48" t="s">
        <v>476</v>
      </c>
      <c r="C58" s="49">
        <v>0</v>
      </c>
      <c r="D58" s="50">
        <v>2038.7</v>
      </c>
      <c r="E58" s="45"/>
    </row>
    <row r="59" spans="1:5" s="46" customFormat="1" ht="18.75" customHeight="1">
      <c r="A59" s="56" t="s">
        <v>477</v>
      </c>
      <c r="B59" s="108" t="s">
        <v>478</v>
      </c>
      <c r="C59" s="42">
        <f>C61+C65</f>
        <v>147078.9</v>
      </c>
      <c r="D59" s="44">
        <f>D60+D64</f>
        <v>122016</v>
      </c>
      <c r="E59" s="45">
        <f>D59/C59</f>
        <v>0.8295955436163855</v>
      </c>
    </row>
    <row r="60" spans="1:5" ht="20.25" customHeight="1">
      <c r="A60" s="56" t="s">
        <v>479</v>
      </c>
      <c r="B60" s="108" t="s">
        <v>480</v>
      </c>
      <c r="C60" s="42">
        <f>C61</f>
        <v>122078.9</v>
      </c>
      <c r="D60" s="44">
        <f>D61+D62+D63</f>
        <v>102003</v>
      </c>
      <c r="E60" s="45">
        <f>D60/C60</f>
        <v>0.835549796074506</v>
      </c>
    </row>
    <row r="61" spans="1:5" ht="63">
      <c r="A61" s="47" t="s">
        <v>481</v>
      </c>
      <c r="B61" s="48" t="s">
        <v>482</v>
      </c>
      <c r="C61" s="49">
        <v>122078.9</v>
      </c>
      <c r="D61" s="50">
        <v>101524.7</v>
      </c>
      <c r="E61" s="51">
        <f>D61/C61</f>
        <v>0.831631838098148</v>
      </c>
    </row>
    <row r="62" spans="1:5" ht="47.25">
      <c r="A62" s="47" t="s">
        <v>483</v>
      </c>
      <c r="B62" s="48" t="s">
        <v>484</v>
      </c>
      <c r="C62" s="49">
        <v>0</v>
      </c>
      <c r="D62" s="50">
        <v>432.6</v>
      </c>
      <c r="E62" s="45"/>
    </row>
    <row r="63" spans="1:5" ht="63">
      <c r="A63" s="47" t="s">
        <v>485</v>
      </c>
      <c r="B63" s="48" t="s">
        <v>486</v>
      </c>
      <c r="C63" s="49">
        <v>0</v>
      </c>
      <c r="D63" s="50">
        <v>45.7</v>
      </c>
      <c r="E63" s="45"/>
    </row>
    <row r="64" spans="1:5" ht="23.25" customHeight="1">
      <c r="A64" s="56" t="s">
        <v>487</v>
      </c>
      <c r="B64" s="108" t="s">
        <v>488</v>
      </c>
      <c r="C64" s="42">
        <f>C65</f>
        <v>25000</v>
      </c>
      <c r="D64" s="58">
        <f>D65+D66+D67</f>
        <v>20013</v>
      </c>
      <c r="E64" s="45">
        <f>D64/C64</f>
        <v>0.80052</v>
      </c>
    </row>
    <row r="65" spans="1:5" ht="63">
      <c r="A65" s="47" t="s">
        <v>489</v>
      </c>
      <c r="B65" s="48" t="s">
        <v>490</v>
      </c>
      <c r="C65" s="49">
        <v>25000</v>
      </c>
      <c r="D65" s="50">
        <v>19605.3</v>
      </c>
      <c r="E65" s="51">
        <f>D65/C65</f>
        <v>0.784212</v>
      </c>
    </row>
    <row r="66" spans="1:5" ht="47.25">
      <c r="A66" s="47" t="s">
        <v>491</v>
      </c>
      <c r="B66" s="48" t="s">
        <v>492</v>
      </c>
      <c r="C66" s="49">
        <v>0</v>
      </c>
      <c r="D66" s="50">
        <v>406.7</v>
      </c>
      <c r="E66" s="45"/>
    </row>
    <row r="67" spans="1:5" s="46" customFormat="1" ht="94.5">
      <c r="A67" s="47" t="s">
        <v>493</v>
      </c>
      <c r="B67" s="48" t="s">
        <v>494</v>
      </c>
      <c r="C67" s="49">
        <v>0</v>
      </c>
      <c r="D67" s="50">
        <v>1</v>
      </c>
      <c r="E67" s="45"/>
    </row>
    <row r="68" spans="1:5" ht="21" customHeight="1">
      <c r="A68" s="56" t="s">
        <v>495</v>
      </c>
      <c r="B68" s="108" t="s">
        <v>496</v>
      </c>
      <c r="C68" s="42">
        <f>C70+C72+C75</f>
        <v>13520</v>
      </c>
      <c r="D68" s="44">
        <f>D69+D72+D74</f>
        <v>14388.599999999999</v>
      </c>
      <c r="E68" s="45">
        <f aca="true" t="shared" si="2" ref="E68:E75">D68/C68</f>
        <v>1.0642455621301774</v>
      </c>
    </row>
    <row r="69" spans="1:5" ht="50.25" customHeight="1">
      <c r="A69" s="54" t="s">
        <v>1212</v>
      </c>
      <c r="B69" s="57" t="s">
        <v>1213</v>
      </c>
      <c r="C69" s="42">
        <f>C70+C71</f>
        <v>13000</v>
      </c>
      <c r="D69" s="42">
        <f>D70+D71</f>
        <v>13613.8</v>
      </c>
      <c r="E69" s="45">
        <f t="shared" si="2"/>
        <v>1.0472153846153847</v>
      </c>
    </row>
    <row r="70" spans="1:5" ht="78.75">
      <c r="A70" s="47" t="s">
        <v>497</v>
      </c>
      <c r="B70" s="48" t="s">
        <v>498</v>
      </c>
      <c r="C70" s="49">
        <v>13000</v>
      </c>
      <c r="D70" s="50">
        <v>13612</v>
      </c>
      <c r="E70" s="51">
        <f t="shared" si="2"/>
        <v>1.047076923076923</v>
      </c>
    </row>
    <row r="71" spans="1:5" ht="51" customHeight="1">
      <c r="A71" s="47" t="s">
        <v>1214</v>
      </c>
      <c r="B71" s="48" t="s">
        <v>1215</v>
      </c>
      <c r="C71" s="49">
        <v>0</v>
      </c>
      <c r="D71" s="50">
        <v>1.8</v>
      </c>
      <c r="E71" s="51"/>
    </row>
    <row r="72" spans="1:5" ht="31.5" customHeight="1">
      <c r="A72" s="54" t="s">
        <v>499</v>
      </c>
      <c r="B72" s="57" t="s">
        <v>500</v>
      </c>
      <c r="C72" s="42">
        <f>C73</f>
        <v>20</v>
      </c>
      <c r="D72" s="58">
        <v>10</v>
      </c>
      <c r="E72" s="45">
        <f t="shared" si="2"/>
        <v>0.5</v>
      </c>
    </row>
    <row r="73" spans="1:5" ht="46.5" customHeight="1">
      <c r="A73" s="47" t="s">
        <v>501</v>
      </c>
      <c r="B73" s="48" t="s">
        <v>502</v>
      </c>
      <c r="C73" s="49">
        <v>20</v>
      </c>
      <c r="D73" s="50">
        <v>10</v>
      </c>
      <c r="E73" s="51">
        <f t="shared" si="2"/>
        <v>0.5</v>
      </c>
    </row>
    <row r="74" spans="1:5" ht="77.25" customHeight="1">
      <c r="A74" s="54" t="s">
        <v>503</v>
      </c>
      <c r="B74" s="55" t="s">
        <v>504</v>
      </c>
      <c r="C74" s="42">
        <f>C75</f>
        <v>500</v>
      </c>
      <c r="D74" s="42">
        <v>764.8</v>
      </c>
      <c r="E74" s="45">
        <f t="shared" si="2"/>
        <v>1.5295999999999998</v>
      </c>
    </row>
    <row r="75" spans="1:5" s="46" customFormat="1" ht="110.25">
      <c r="A75" s="47" t="s">
        <v>505</v>
      </c>
      <c r="B75" s="52" t="s">
        <v>506</v>
      </c>
      <c r="C75" s="49">
        <v>500</v>
      </c>
      <c r="D75" s="50">
        <v>764.8</v>
      </c>
      <c r="E75" s="51">
        <f t="shared" si="2"/>
        <v>1.5295999999999998</v>
      </c>
    </row>
    <row r="76" spans="1:5" ht="33" customHeight="1">
      <c r="A76" s="56" t="s">
        <v>507</v>
      </c>
      <c r="B76" s="108" t="s">
        <v>508</v>
      </c>
      <c r="C76" s="42">
        <f>C77+C78+C79+C80+C81+C82</f>
        <v>148248</v>
      </c>
      <c r="D76" s="42">
        <f>D77+D78+D79+D80+D81+D82</f>
        <v>166371.90000000002</v>
      </c>
      <c r="E76" s="45">
        <f>D76/C76</f>
        <v>1.1222539258539745</v>
      </c>
    </row>
    <row r="77" spans="1:5" ht="64.5" customHeight="1">
      <c r="A77" s="47" t="s">
        <v>509</v>
      </c>
      <c r="B77" s="52" t="s">
        <v>510</v>
      </c>
      <c r="C77" s="49">
        <v>110000</v>
      </c>
      <c r="D77" s="50">
        <v>118045.1</v>
      </c>
      <c r="E77" s="51">
        <f>D77/C77</f>
        <v>1.0731372727272728</v>
      </c>
    </row>
    <row r="78" spans="1:5" ht="63">
      <c r="A78" s="47" t="s">
        <v>511</v>
      </c>
      <c r="B78" s="48" t="s">
        <v>512</v>
      </c>
      <c r="C78" s="49">
        <v>7216</v>
      </c>
      <c r="D78" s="50">
        <v>6792.8</v>
      </c>
      <c r="E78" s="51">
        <f>D78/C78</f>
        <v>0.9413525498891353</v>
      </c>
    </row>
    <row r="79" spans="1:5" ht="62.25" customHeight="1">
      <c r="A79" s="47" t="s">
        <v>513</v>
      </c>
      <c r="B79" s="48" t="s">
        <v>514</v>
      </c>
      <c r="C79" s="49">
        <v>6000</v>
      </c>
      <c r="D79" s="50">
        <v>7539.5</v>
      </c>
      <c r="E79" s="51">
        <f>D79/C79</f>
        <v>1.2565833333333334</v>
      </c>
    </row>
    <row r="80" spans="1:5" s="46" customFormat="1" ht="94.5">
      <c r="A80" s="47" t="s">
        <v>515</v>
      </c>
      <c r="B80" s="48" t="s">
        <v>516</v>
      </c>
      <c r="C80" s="49">
        <v>15000</v>
      </c>
      <c r="D80" s="50">
        <v>20945</v>
      </c>
      <c r="E80" s="51">
        <f aca="true" t="shared" si="3" ref="E80:E87">D80/C80</f>
        <v>1.3963333333333334</v>
      </c>
    </row>
    <row r="81" spans="1:5" s="46" customFormat="1" ht="50.25" customHeight="1">
      <c r="A81" s="47" t="s">
        <v>517</v>
      </c>
      <c r="B81" s="48" t="s">
        <v>518</v>
      </c>
      <c r="C81" s="49">
        <v>1348</v>
      </c>
      <c r="D81" s="50">
        <v>1011.9</v>
      </c>
      <c r="E81" s="51">
        <f t="shared" si="3"/>
        <v>0.7506676557863501</v>
      </c>
    </row>
    <row r="82" spans="1:5" s="46" customFormat="1" ht="64.5" customHeight="1">
      <c r="A82" s="47" t="s">
        <v>905</v>
      </c>
      <c r="B82" s="48" t="s">
        <v>520</v>
      </c>
      <c r="C82" s="49">
        <v>8684</v>
      </c>
      <c r="D82" s="50">
        <v>12037.6</v>
      </c>
      <c r="E82" s="51">
        <f t="shared" si="3"/>
        <v>1.3861814831874713</v>
      </c>
    </row>
    <row r="83" spans="1:5" s="46" customFormat="1" ht="21" customHeight="1">
      <c r="A83" s="56" t="s">
        <v>643</v>
      </c>
      <c r="B83" s="108" t="s">
        <v>521</v>
      </c>
      <c r="C83" s="42">
        <f>C84+C89</f>
        <v>26946</v>
      </c>
      <c r="D83" s="42">
        <f>D84+D89</f>
        <v>4974.299999999999</v>
      </c>
      <c r="E83" s="45">
        <f t="shared" si="3"/>
        <v>0.18460253841015362</v>
      </c>
    </row>
    <row r="84" spans="1:5" s="46" customFormat="1" ht="18.75" customHeight="1">
      <c r="A84" s="56" t="s">
        <v>522</v>
      </c>
      <c r="B84" s="108" t="s">
        <v>523</v>
      </c>
      <c r="C84" s="42">
        <f>C85+C86+C87+C88</f>
        <v>24846</v>
      </c>
      <c r="D84" s="42">
        <f>D85+D86+D87+D88</f>
        <v>2592.4999999999995</v>
      </c>
      <c r="E84" s="45">
        <f t="shared" si="3"/>
        <v>0.10434275134830555</v>
      </c>
    </row>
    <row r="85" spans="1:5" s="46" customFormat="1" ht="63">
      <c r="A85" s="47" t="s">
        <v>524</v>
      </c>
      <c r="B85" s="48" t="s">
        <v>525</v>
      </c>
      <c r="C85" s="49">
        <v>749</v>
      </c>
      <c r="D85" s="50">
        <v>1097.2</v>
      </c>
      <c r="E85" s="51">
        <f t="shared" si="3"/>
        <v>1.464886515353805</v>
      </c>
    </row>
    <row r="86" spans="1:5" s="46" customFormat="1" ht="49.5" customHeight="1">
      <c r="A86" s="47" t="s">
        <v>526</v>
      </c>
      <c r="B86" s="48" t="s">
        <v>703</v>
      </c>
      <c r="C86" s="49">
        <v>21358</v>
      </c>
      <c r="D86" s="50">
        <v>2373.3</v>
      </c>
      <c r="E86" s="51">
        <f t="shared" si="3"/>
        <v>0.11111995505197117</v>
      </c>
    </row>
    <row r="87" spans="1:5" s="46" customFormat="1" ht="47.25">
      <c r="A87" s="47" t="s">
        <v>704</v>
      </c>
      <c r="B87" s="48" t="s">
        <v>705</v>
      </c>
      <c r="C87" s="49">
        <v>1740</v>
      </c>
      <c r="D87" s="50">
        <v>1262.9</v>
      </c>
      <c r="E87" s="51">
        <f t="shared" si="3"/>
        <v>0.7258045977011495</v>
      </c>
    </row>
    <row r="88" spans="1:5" ht="63">
      <c r="A88" s="47" t="s">
        <v>860</v>
      </c>
      <c r="B88" s="48" t="s">
        <v>861</v>
      </c>
      <c r="C88" s="49">
        <v>999</v>
      </c>
      <c r="D88" s="50">
        <v>-2140.9</v>
      </c>
      <c r="E88" s="51"/>
    </row>
    <row r="89" spans="1:5" ht="21" customHeight="1">
      <c r="A89" s="54" t="s">
        <v>527</v>
      </c>
      <c r="B89" s="108" t="s">
        <v>528</v>
      </c>
      <c r="C89" s="42">
        <f>C90+C91</f>
        <v>2100</v>
      </c>
      <c r="D89" s="58">
        <f>D90+D91</f>
        <v>2381.7999999999997</v>
      </c>
      <c r="E89" s="45">
        <f aca="true" t="shared" si="4" ref="E89:E96">D89/C89</f>
        <v>1.134190476190476</v>
      </c>
    </row>
    <row r="90" spans="1:5" s="46" customFormat="1" ht="47.25">
      <c r="A90" s="47" t="s">
        <v>529</v>
      </c>
      <c r="B90" s="48" t="s">
        <v>530</v>
      </c>
      <c r="C90" s="49">
        <v>0</v>
      </c>
      <c r="D90" s="50">
        <v>19.7</v>
      </c>
      <c r="E90" s="51"/>
    </row>
    <row r="91" spans="1:5" s="46" customFormat="1" ht="34.5" customHeight="1">
      <c r="A91" s="47" t="s">
        <v>531</v>
      </c>
      <c r="B91" s="48" t="s">
        <v>532</v>
      </c>
      <c r="C91" s="49">
        <v>2100</v>
      </c>
      <c r="D91" s="50">
        <v>2362.1</v>
      </c>
      <c r="E91" s="51">
        <f t="shared" si="4"/>
        <v>1.1248095238095237</v>
      </c>
    </row>
    <row r="92" spans="1:5" ht="31.5">
      <c r="A92" s="56" t="s">
        <v>906</v>
      </c>
      <c r="B92" s="108" t="s">
        <v>533</v>
      </c>
      <c r="C92" s="42">
        <f>C93+C94</f>
        <v>20235</v>
      </c>
      <c r="D92" s="42">
        <f>D93+D94</f>
        <v>21861.7</v>
      </c>
      <c r="E92" s="45">
        <f t="shared" si="4"/>
        <v>1.0803904126513466</v>
      </c>
    </row>
    <row r="93" spans="1:5" ht="31.5">
      <c r="A93" s="47" t="s">
        <v>534</v>
      </c>
      <c r="B93" s="48" t="s">
        <v>535</v>
      </c>
      <c r="C93" s="49">
        <v>35</v>
      </c>
      <c r="D93" s="50">
        <v>112.9</v>
      </c>
      <c r="E93" s="51">
        <f t="shared" si="4"/>
        <v>3.225714285714286</v>
      </c>
    </row>
    <row r="94" spans="1:5" ht="19.5" customHeight="1">
      <c r="A94" s="47" t="s">
        <v>536</v>
      </c>
      <c r="B94" s="48" t="s">
        <v>537</v>
      </c>
      <c r="C94" s="49">
        <v>20200</v>
      </c>
      <c r="D94" s="50">
        <v>21748.8</v>
      </c>
      <c r="E94" s="51">
        <f t="shared" si="4"/>
        <v>1.0766732673267327</v>
      </c>
    </row>
    <row r="95" spans="1:5" ht="21" customHeight="1">
      <c r="A95" s="56" t="s">
        <v>538</v>
      </c>
      <c r="B95" s="108" t="s">
        <v>539</v>
      </c>
      <c r="C95" s="42">
        <f>C96+C97+C98+C99</f>
        <v>9155</v>
      </c>
      <c r="D95" s="42">
        <f>D96+D97+D98+D99</f>
        <v>10979.8</v>
      </c>
      <c r="E95" s="45">
        <f t="shared" si="4"/>
        <v>1.1993227744401966</v>
      </c>
    </row>
    <row r="96" spans="1:5" s="46" customFormat="1" ht="78.75">
      <c r="A96" s="47" t="s">
        <v>635</v>
      </c>
      <c r="B96" s="48" t="s">
        <v>636</v>
      </c>
      <c r="C96" s="49">
        <v>1250</v>
      </c>
      <c r="D96" s="49">
        <v>1336.4</v>
      </c>
      <c r="E96" s="51">
        <f t="shared" si="4"/>
        <v>1.06912</v>
      </c>
    </row>
    <row r="97" spans="1:5" ht="78.75">
      <c r="A97" s="47" t="s">
        <v>540</v>
      </c>
      <c r="B97" s="48" t="s">
        <v>541</v>
      </c>
      <c r="C97" s="49">
        <v>4005</v>
      </c>
      <c r="D97" s="50">
        <v>3587.5</v>
      </c>
      <c r="E97" s="51">
        <f>D97/C97</f>
        <v>0.8957553058676654</v>
      </c>
    </row>
    <row r="98" spans="1:5" ht="48" customHeight="1">
      <c r="A98" s="47" t="s">
        <v>542</v>
      </c>
      <c r="B98" s="48" t="s">
        <v>543</v>
      </c>
      <c r="C98" s="49">
        <v>3900</v>
      </c>
      <c r="D98" s="50">
        <v>5947</v>
      </c>
      <c r="E98" s="51">
        <f>D98/C98</f>
        <v>1.524871794871795</v>
      </c>
    </row>
    <row r="99" spans="1:5" ht="49.5" customHeight="1">
      <c r="A99" s="47" t="s">
        <v>544</v>
      </c>
      <c r="B99" s="48" t="s">
        <v>545</v>
      </c>
      <c r="C99" s="49">
        <v>0</v>
      </c>
      <c r="D99" s="50">
        <v>108.9</v>
      </c>
      <c r="E99" s="51"/>
    </row>
    <row r="100" spans="1:5" ht="18.75" customHeight="1">
      <c r="A100" s="56" t="s">
        <v>546</v>
      </c>
      <c r="B100" s="108" t="s">
        <v>547</v>
      </c>
      <c r="C100" s="42">
        <v>14000</v>
      </c>
      <c r="D100" s="42">
        <f>D101+D102+D103+D104+D105+D106+D107+D108+D109+D110+D111+D112+D113+D114+D115+D116+D117+D118+D119+D120+D121+D122+D123+D124+D125+D126+D127+D128+D129+D130+D131+D132+D133+D134+D135+D136+D137+D138+D139+D140+D141+D142+D143+D144</f>
        <v>15041.899999999998</v>
      </c>
      <c r="E100" s="45">
        <f>D100/C100</f>
        <v>1.0744214285714284</v>
      </c>
    </row>
    <row r="101" spans="1:5" ht="116.25" customHeight="1">
      <c r="A101" s="235" t="s">
        <v>1143</v>
      </c>
      <c r="B101" s="234" t="s">
        <v>1144</v>
      </c>
      <c r="C101" s="49">
        <v>0</v>
      </c>
      <c r="D101" s="50">
        <v>3.6</v>
      </c>
      <c r="E101" s="51"/>
    </row>
    <row r="102" spans="1:5" ht="94.5">
      <c r="A102" s="235" t="s">
        <v>1160</v>
      </c>
      <c r="B102" s="234" t="s">
        <v>1161</v>
      </c>
      <c r="C102" s="49">
        <v>0</v>
      </c>
      <c r="D102" s="50">
        <v>10</v>
      </c>
      <c r="E102" s="51"/>
    </row>
    <row r="103" spans="1:5" ht="78.75">
      <c r="A103" s="235" t="s">
        <v>1162</v>
      </c>
      <c r="B103" s="234" t="s">
        <v>1163</v>
      </c>
      <c r="C103" s="49">
        <v>0</v>
      </c>
      <c r="D103" s="50">
        <v>3</v>
      </c>
      <c r="E103" s="51"/>
    </row>
    <row r="104" spans="1:5" ht="161.25" customHeight="1">
      <c r="A104" s="235" t="s">
        <v>1164</v>
      </c>
      <c r="B104" s="234" t="s">
        <v>1165</v>
      </c>
      <c r="C104" s="49">
        <v>0</v>
      </c>
      <c r="D104" s="50">
        <v>130.8</v>
      </c>
      <c r="E104" s="51"/>
    </row>
    <row r="105" spans="1:5" ht="130.5" customHeight="1">
      <c r="A105" s="235" t="s">
        <v>1166</v>
      </c>
      <c r="B105" s="234" t="s">
        <v>1167</v>
      </c>
      <c r="C105" s="49">
        <v>0</v>
      </c>
      <c r="D105" s="50">
        <v>21.3</v>
      </c>
      <c r="E105" s="51"/>
    </row>
    <row r="106" spans="1:5" ht="173.25" customHeight="1">
      <c r="A106" s="235" t="s">
        <v>1168</v>
      </c>
      <c r="B106" s="234" t="s">
        <v>1169</v>
      </c>
      <c r="C106" s="49">
        <v>0</v>
      </c>
      <c r="D106" s="50">
        <v>15.5</v>
      </c>
      <c r="E106" s="51"/>
    </row>
    <row r="107" spans="1:5" ht="110.25">
      <c r="A107" s="235" t="s">
        <v>1145</v>
      </c>
      <c r="B107" s="234" t="s">
        <v>1146</v>
      </c>
      <c r="C107" s="49">
        <v>0</v>
      </c>
      <c r="D107" s="50">
        <v>220.4</v>
      </c>
      <c r="E107" s="51"/>
    </row>
    <row r="108" spans="1:5" ht="99" customHeight="1">
      <c r="A108" s="235" t="s">
        <v>1147</v>
      </c>
      <c r="B108" s="234" t="s">
        <v>1148</v>
      </c>
      <c r="C108" s="49">
        <v>0</v>
      </c>
      <c r="D108" s="50">
        <v>1.5</v>
      </c>
      <c r="E108" s="51"/>
    </row>
    <row r="109" spans="1:5" ht="81" customHeight="1">
      <c r="A109" s="235" t="s">
        <v>1170</v>
      </c>
      <c r="B109" s="234" t="s">
        <v>1171</v>
      </c>
      <c r="C109" s="49">
        <v>0</v>
      </c>
      <c r="D109" s="50">
        <v>2.3</v>
      </c>
      <c r="E109" s="51"/>
    </row>
    <row r="110" spans="1:5" ht="101.25" customHeight="1">
      <c r="A110" s="235" t="s">
        <v>1172</v>
      </c>
      <c r="B110" s="234" t="s">
        <v>1173</v>
      </c>
      <c r="C110" s="49">
        <v>0</v>
      </c>
      <c r="D110" s="50">
        <v>17.5</v>
      </c>
      <c r="E110" s="51"/>
    </row>
    <row r="111" spans="1:5" ht="78.75">
      <c r="A111" s="235" t="s">
        <v>1149</v>
      </c>
      <c r="B111" s="234" t="s">
        <v>1150</v>
      </c>
      <c r="C111" s="49">
        <v>0</v>
      </c>
      <c r="D111" s="50">
        <v>9.1</v>
      </c>
      <c r="E111" s="51"/>
    </row>
    <row r="112" spans="1:5" ht="69" customHeight="1">
      <c r="A112" s="235" t="s">
        <v>1093</v>
      </c>
      <c r="B112" s="91" t="s">
        <v>1094</v>
      </c>
      <c r="C112" s="49">
        <v>0</v>
      </c>
      <c r="D112" s="50">
        <v>93</v>
      </c>
      <c r="E112" s="51"/>
    </row>
    <row r="113" spans="1:5" ht="114" customHeight="1">
      <c r="A113" s="235" t="s">
        <v>1174</v>
      </c>
      <c r="B113" s="234" t="s">
        <v>1175</v>
      </c>
      <c r="C113" s="49">
        <v>0</v>
      </c>
      <c r="D113" s="50">
        <v>25</v>
      </c>
      <c r="E113" s="51"/>
    </row>
    <row r="114" spans="1:5" ht="110.25" customHeight="1">
      <c r="A114" s="235" t="s">
        <v>1176</v>
      </c>
      <c r="B114" s="234" t="s">
        <v>1177</v>
      </c>
      <c r="C114" s="49">
        <v>0</v>
      </c>
      <c r="D114" s="50">
        <v>1</v>
      </c>
      <c r="E114" s="51"/>
    </row>
    <row r="115" spans="1:5" ht="104.25" customHeight="1">
      <c r="A115" s="235" t="s">
        <v>1178</v>
      </c>
      <c r="B115" s="234" t="s">
        <v>1179</v>
      </c>
      <c r="C115" s="49">
        <v>0</v>
      </c>
      <c r="D115" s="50">
        <v>427.5</v>
      </c>
      <c r="E115" s="51"/>
    </row>
    <row r="116" spans="1:5" ht="97.5" customHeight="1">
      <c r="A116" s="235" t="s">
        <v>1180</v>
      </c>
      <c r="B116" s="234" t="s">
        <v>1181</v>
      </c>
      <c r="C116" s="49">
        <v>0</v>
      </c>
      <c r="D116" s="50">
        <v>4</v>
      </c>
      <c r="E116" s="51"/>
    </row>
    <row r="117" spans="1:5" ht="47.25">
      <c r="A117" s="235" t="s">
        <v>1151</v>
      </c>
      <c r="B117" s="91" t="s">
        <v>1152</v>
      </c>
      <c r="C117" s="49">
        <v>0</v>
      </c>
      <c r="D117" s="50">
        <v>0.3</v>
      </c>
      <c r="E117" s="51"/>
    </row>
    <row r="118" spans="1:5" ht="53.25" customHeight="1">
      <c r="A118" s="235" t="s">
        <v>1182</v>
      </c>
      <c r="B118" s="91" t="s">
        <v>1183</v>
      </c>
      <c r="C118" s="49">
        <v>0</v>
      </c>
      <c r="D118" s="50">
        <v>5.5</v>
      </c>
      <c r="E118" s="51"/>
    </row>
    <row r="119" spans="1:5" s="46" customFormat="1" ht="115.5" customHeight="1">
      <c r="A119" s="235" t="s">
        <v>1184</v>
      </c>
      <c r="B119" s="234" t="s">
        <v>1185</v>
      </c>
      <c r="C119" s="49">
        <v>0</v>
      </c>
      <c r="D119" s="50">
        <v>4.8</v>
      </c>
      <c r="E119" s="51"/>
    </row>
    <row r="120" spans="1:5" s="46" customFormat="1" ht="102.75" customHeight="1">
      <c r="A120" s="235" t="s">
        <v>1186</v>
      </c>
      <c r="B120" s="234" t="s">
        <v>1187</v>
      </c>
      <c r="C120" s="49">
        <v>0</v>
      </c>
      <c r="D120" s="50">
        <v>1.3</v>
      </c>
      <c r="E120" s="51"/>
    </row>
    <row r="121" spans="1:5" s="46" customFormat="1" ht="70.5" customHeight="1">
      <c r="A121" s="235" t="s">
        <v>1188</v>
      </c>
      <c r="B121" s="91" t="s">
        <v>1189</v>
      </c>
      <c r="C121" s="49">
        <v>0</v>
      </c>
      <c r="D121" s="50">
        <v>31.3</v>
      </c>
      <c r="E121" s="51"/>
    </row>
    <row r="122" spans="1:5" s="46" customFormat="1" ht="126">
      <c r="A122" s="235" t="s">
        <v>1190</v>
      </c>
      <c r="B122" s="234" t="s">
        <v>1191</v>
      </c>
      <c r="C122" s="49">
        <v>0</v>
      </c>
      <c r="D122" s="50">
        <v>17.7</v>
      </c>
      <c r="E122" s="51"/>
    </row>
    <row r="123" spans="1:5" s="46" customFormat="1" ht="149.25" customHeight="1">
      <c r="A123" s="235" t="s">
        <v>1192</v>
      </c>
      <c r="B123" s="234" t="s">
        <v>1193</v>
      </c>
      <c r="C123" s="49">
        <v>0</v>
      </c>
      <c r="D123" s="50">
        <v>1.6</v>
      </c>
      <c r="E123" s="51"/>
    </row>
    <row r="124" spans="1:5" s="46" customFormat="1" ht="114" customHeight="1">
      <c r="A124" s="235" t="s">
        <v>1194</v>
      </c>
      <c r="B124" s="234" t="s">
        <v>1195</v>
      </c>
      <c r="C124" s="49">
        <v>0</v>
      </c>
      <c r="D124" s="50">
        <v>29.2</v>
      </c>
      <c r="E124" s="51"/>
    </row>
    <row r="125" spans="1:5" s="46" customFormat="1" ht="126">
      <c r="A125" s="235" t="s">
        <v>1196</v>
      </c>
      <c r="B125" s="234" t="s">
        <v>1197</v>
      </c>
      <c r="C125" s="49">
        <v>0</v>
      </c>
      <c r="D125" s="50">
        <v>35</v>
      </c>
      <c r="E125" s="51"/>
    </row>
    <row r="126" spans="1:5" s="46" customFormat="1" ht="178.5" customHeight="1">
      <c r="A126" s="235" t="s">
        <v>1140</v>
      </c>
      <c r="B126" s="234" t="s">
        <v>1141</v>
      </c>
      <c r="C126" s="49">
        <v>0</v>
      </c>
      <c r="D126" s="50">
        <v>178.5</v>
      </c>
      <c r="E126" s="51"/>
    </row>
    <row r="127" spans="1:5" s="46" customFormat="1" ht="99" customHeight="1">
      <c r="A127" s="235" t="s">
        <v>1198</v>
      </c>
      <c r="B127" s="234" t="s">
        <v>1199</v>
      </c>
      <c r="C127" s="49">
        <v>0</v>
      </c>
      <c r="D127" s="50">
        <v>12.5</v>
      </c>
      <c r="E127" s="51"/>
    </row>
    <row r="128" spans="1:5" s="46" customFormat="1" ht="135" customHeight="1">
      <c r="A128" s="235" t="s">
        <v>1200</v>
      </c>
      <c r="B128" s="234" t="s">
        <v>1201</v>
      </c>
      <c r="C128" s="49">
        <v>0</v>
      </c>
      <c r="D128" s="50">
        <v>6.5</v>
      </c>
      <c r="E128" s="51"/>
    </row>
    <row r="129" spans="1:5" s="46" customFormat="1" ht="103.5" customHeight="1">
      <c r="A129" s="235" t="s">
        <v>1153</v>
      </c>
      <c r="B129" s="234" t="s">
        <v>1154</v>
      </c>
      <c r="C129" s="49">
        <v>0</v>
      </c>
      <c r="D129" s="50">
        <v>7.8</v>
      </c>
      <c r="E129" s="51"/>
    </row>
    <row r="130" spans="1:5" s="46" customFormat="1" ht="156" customHeight="1">
      <c r="A130" s="235" t="s">
        <v>1202</v>
      </c>
      <c r="B130" s="234" t="s">
        <v>1203</v>
      </c>
      <c r="C130" s="49">
        <v>0</v>
      </c>
      <c r="D130" s="50">
        <v>3.5</v>
      </c>
      <c r="E130" s="51"/>
    </row>
    <row r="131" spans="1:5" s="46" customFormat="1" ht="79.5" customHeight="1">
      <c r="A131" s="235" t="s">
        <v>1204</v>
      </c>
      <c r="B131" s="234" t="s">
        <v>1205</v>
      </c>
      <c r="C131" s="49">
        <v>0</v>
      </c>
      <c r="D131" s="50">
        <v>8.2</v>
      </c>
      <c r="E131" s="51"/>
    </row>
    <row r="132" spans="1:5" s="46" customFormat="1" ht="114" customHeight="1">
      <c r="A132" s="235" t="s">
        <v>1206</v>
      </c>
      <c r="B132" s="234" t="s">
        <v>1207</v>
      </c>
      <c r="C132" s="49">
        <v>0</v>
      </c>
      <c r="D132" s="50">
        <v>20</v>
      </c>
      <c r="E132" s="51"/>
    </row>
    <row r="133" spans="1:5" s="46" customFormat="1" ht="99" customHeight="1">
      <c r="A133" s="235" t="s">
        <v>1155</v>
      </c>
      <c r="B133" s="234" t="s">
        <v>1156</v>
      </c>
      <c r="C133" s="49">
        <v>0</v>
      </c>
      <c r="D133" s="50">
        <v>12.6</v>
      </c>
      <c r="E133" s="51"/>
    </row>
    <row r="134" spans="1:5" s="46" customFormat="1" ht="92.25" customHeight="1">
      <c r="A134" s="235" t="s">
        <v>1157</v>
      </c>
      <c r="B134" s="234" t="s">
        <v>1158</v>
      </c>
      <c r="C134" s="49">
        <v>0</v>
      </c>
      <c r="D134" s="50">
        <v>299.1</v>
      </c>
      <c r="E134" s="51"/>
    </row>
    <row r="135" spans="1:5" s="46" customFormat="1" ht="84.75" customHeight="1">
      <c r="A135" s="235" t="s">
        <v>1095</v>
      </c>
      <c r="B135" s="234" t="s">
        <v>1096</v>
      </c>
      <c r="C135" s="49">
        <v>0</v>
      </c>
      <c r="D135" s="50">
        <v>10</v>
      </c>
      <c r="E135" s="51"/>
    </row>
    <row r="136" spans="1:5" s="46" customFormat="1" ht="163.5" customHeight="1">
      <c r="A136" s="235" t="s">
        <v>1208</v>
      </c>
      <c r="B136" s="234" t="s">
        <v>1209</v>
      </c>
      <c r="C136" s="49">
        <v>0</v>
      </c>
      <c r="D136" s="50">
        <v>39</v>
      </c>
      <c r="E136" s="51"/>
    </row>
    <row r="137" spans="1:5" s="46" customFormat="1" ht="47.25">
      <c r="A137" s="235" t="s">
        <v>1097</v>
      </c>
      <c r="B137" s="91" t="s">
        <v>1098</v>
      </c>
      <c r="C137" s="49">
        <v>0</v>
      </c>
      <c r="D137" s="50">
        <v>840.9</v>
      </c>
      <c r="E137" s="51"/>
    </row>
    <row r="138" spans="1:5" s="46" customFormat="1" ht="69" customHeight="1">
      <c r="A138" s="235" t="s">
        <v>1099</v>
      </c>
      <c r="B138" s="91" t="s">
        <v>1100</v>
      </c>
      <c r="C138" s="49">
        <v>1000</v>
      </c>
      <c r="D138" s="50">
        <v>1591.1</v>
      </c>
      <c r="E138" s="51">
        <f>D138/C138</f>
        <v>1.5911</v>
      </c>
    </row>
    <row r="139" spans="1:5" s="46" customFormat="1" ht="66.75" customHeight="1">
      <c r="A139" s="235" t="s">
        <v>1135</v>
      </c>
      <c r="B139" s="91" t="s">
        <v>1136</v>
      </c>
      <c r="C139" s="49">
        <v>4000</v>
      </c>
      <c r="D139" s="50">
        <v>740.2</v>
      </c>
      <c r="E139" s="51">
        <f>D139/C139</f>
        <v>0.18505000000000002</v>
      </c>
    </row>
    <row r="140" spans="1:5" s="46" customFormat="1" ht="89.25" customHeight="1">
      <c r="A140" s="235" t="s">
        <v>1101</v>
      </c>
      <c r="B140" s="234" t="s">
        <v>1102</v>
      </c>
      <c r="C140" s="49">
        <v>0</v>
      </c>
      <c r="D140" s="50">
        <v>1008.4</v>
      </c>
      <c r="E140" s="51"/>
    </row>
    <row r="141" spans="1:5" s="46" customFormat="1" ht="129.75" customHeight="1">
      <c r="A141" s="235" t="s">
        <v>1084</v>
      </c>
      <c r="B141" s="234" t="s">
        <v>1085</v>
      </c>
      <c r="C141" s="49">
        <v>0</v>
      </c>
      <c r="D141" s="50">
        <v>1924.5</v>
      </c>
      <c r="E141" s="51"/>
    </row>
    <row r="142" spans="1:5" s="46" customFormat="1" ht="69.75" customHeight="1">
      <c r="A142" s="235" t="s">
        <v>1091</v>
      </c>
      <c r="B142" s="91" t="s">
        <v>1092</v>
      </c>
      <c r="C142" s="49">
        <v>0</v>
      </c>
      <c r="D142" s="50">
        <v>88.9</v>
      </c>
      <c r="E142" s="51"/>
    </row>
    <row r="143" spans="1:5" s="46" customFormat="1" ht="101.25" customHeight="1">
      <c r="A143" s="235" t="s">
        <v>1137</v>
      </c>
      <c r="B143" s="234" t="s">
        <v>1138</v>
      </c>
      <c r="C143" s="49">
        <v>0</v>
      </c>
      <c r="D143" s="50">
        <v>781.7</v>
      </c>
      <c r="E143" s="51"/>
    </row>
    <row r="144" spans="1:5" s="46" customFormat="1" ht="65.25" customHeight="1">
      <c r="A144" s="235" t="s">
        <v>1103</v>
      </c>
      <c r="B144" s="91" t="s">
        <v>1104</v>
      </c>
      <c r="C144" s="49">
        <v>9000</v>
      </c>
      <c r="D144" s="50">
        <v>6356.3</v>
      </c>
      <c r="E144" s="51">
        <f>D144/C144</f>
        <v>0.7062555555555555</v>
      </c>
    </row>
    <row r="145" spans="1:5" s="46" customFormat="1" ht="19.5" customHeight="1">
      <c r="A145" s="56" t="s">
        <v>1216</v>
      </c>
      <c r="B145" s="108" t="s">
        <v>548</v>
      </c>
      <c r="C145" s="42">
        <f>C146+C148</f>
        <v>2351</v>
      </c>
      <c r="D145" s="42">
        <f>D146+D148</f>
        <v>2527.7000000000003</v>
      </c>
      <c r="E145" s="45">
        <f aca="true" t="shared" si="5" ref="E145:E182">D145/C145</f>
        <v>1.0751595065929394</v>
      </c>
    </row>
    <row r="146" spans="1:5" s="46" customFormat="1" ht="22.5" customHeight="1">
      <c r="A146" s="56" t="s">
        <v>1217</v>
      </c>
      <c r="B146" s="108" t="s">
        <v>1218</v>
      </c>
      <c r="C146" s="42">
        <f>C147</f>
        <v>0</v>
      </c>
      <c r="D146" s="42">
        <f>D147</f>
        <v>6.9</v>
      </c>
      <c r="E146" s="45"/>
    </row>
    <row r="147" spans="1:5" s="46" customFormat="1" ht="16.5" customHeight="1">
      <c r="A147" s="247" t="s">
        <v>1219</v>
      </c>
      <c r="B147" s="59" t="s">
        <v>1106</v>
      </c>
      <c r="C147" s="49">
        <v>0</v>
      </c>
      <c r="D147" s="50">
        <v>6.9</v>
      </c>
      <c r="E147" s="45"/>
    </row>
    <row r="148" spans="1:5" s="46" customFormat="1" ht="16.5" customHeight="1">
      <c r="A148" s="54" t="s">
        <v>1220</v>
      </c>
      <c r="B148" s="108" t="s">
        <v>548</v>
      </c>
      <c r="C148" s="42">
        <f>C149+C150+C151+C152</f>
        <v>2351</v>
      </c>
      <c r="D148" s="42">
        <f>D149+D150+D151+D152</f>
        <v>2520.8</v>
      </c>
      <c r="E148" s="45">
        <f>D148/C148</f>
        <v>1.0722245852828585</v>
      </c>
    </row>
    <row r="149" spans="1:6" s="46" customFormat="1" ht="15.75">
      <c r="A149" s="47" t="s">
        <v>549</v>
      </c>
      <c r="B149" s="48" t="s">
        <v>550</v>
      </c>
      <c r="C149" s="49">
        <v>0</v>
      </c>
      <c r="D149" s="50">
        <v>176.2</v>
      </c>
      <c r="E149" s="45"/>
      <c r="F149" s="89"/>
    </row>
    <row r="150" spans="1:6" s="46" customFormat="1" ht="31.5">
      <c r="A150" s="47" t="s">
        <v>1107</v>
      </c>
      <c r="B150" s="91" t="s">
        <v>1108</v>
      </c>
      <c r="C150" s="49">
        <v>850</v>
      </c>
      <c r="D150" s="50">
        <v>871.5</v>
      </c>
      <c r="E150" s="51">
        <f t="shared" si="5"/>
        <v>1.025294117647059</v>
      </c>
      <c r="F150" s="89"/>
    </row>
    <row r="151" spans="1:6" s="46" customFormat="1" ht="31.5">
      <c r="A151" s="47" t="s">
        <v>1109</v>
      </c>
      <c r="B151" s="91" t="s">
        <v>1110</v>
      </c>
      <c r="C151" s="49">
        <v>905</v>
      </c>
      <c r="D151" s="50">
        <v>959.1</v>
      </c>
      <c r="E151" s="51">
        <f t="shared" si="5"/>
        <v>1.059779005524862</v>
      </c>
      <c r="F151" s="89"/>
    </row>
    <row r="152" spans="1:6" s="46" customFormat="1" ht="31.5">
      <c r="A152" s="47" t="s">
        <v>1126</v>
      </c>
      <c r="B152" s="91" t="s">
        <v>1221</v>
      </c>
      <c r="C152" s="49">
        <v>596</v>
      </c>
      <c r="D152" s="50">
        <v>514</v>
      </c>
      <c r="E152" s="51">
        <f t="shared" si="5"/>
        <v>0.8624161073825504</v>
      </c>
      <c r="F152" s="89"/>
    </row>
    <row r="153" spans="1:5" s="46" customFormat="1" ht="19.5" customHeight="1">
      <c r="A153" s="56" t="s">
        <v>551</v>
      </c>
      <c r="B153" s="108" t="s">
        <v>552</v>
      </c>
      <c r="C153" s="42">
        <f>C154+C180</f>
        <v>2568191.7999999993</v>
      </c>
      <c r="D153" s="42">
        <f>D154+D180+D183+D186</f>
        <v>2458318.9</v>
      </c>
      <c r="E153" s="45">
        <f t="shared" si="5"/>
        <v>0.9572177981410892</v>
      </c>
    </row>
    <row r="154" spans="1:5" ht="31.5">
      <c r="A154" s="56" t="s">
        <v>553</v>
      </c>
      <c r="B154" s="108" t="s">
        <v>554</v>
      </c>
      <c r="C154" s="42">
        <f>C155+C159+C165+C173</f>
        <v>2567200.4999999995</v>
      </c>
      <c r="D154" s="42">
        <f>D155+D159+D165+D173</f>
        <v>2459453.6999999997</v>
      </c>
      <c r="E154" s="45">
        <f t="shared" si="5"/>
        <v>0.9580294566006824</v>
      </c>
    </row>
    <row r="155" spans="1:5" ht="15.75">
      <c r="A155" s="43" t="s">
        <v>900</v>
      </c>
      <c r="B155" s="57" t="s">
        <v>644</v>
      </c>
      <c r="C155" s="42">
        <f>C156+C157+C158</f>
        <v>265624.1</v>
      </c>
      <c r="D155" s="42">
        <f>D156+D157+D158</f>
        <v>265624.1</v>
      </c>
      <c r="E155" s="45">
        <f t="shared" si="5"/>
        <v>1</v>
      </c>
    </row>
    <row r="156" spans="1:5" ht="31.5">
      <c r="A156" s="47" t="s">
        <v>895</v>
      </c>
      <c r="B156" s="48" t="s">
        <v>1134</v>
      </c>
      <c r="C156" s="49">
        <v>120538.5</v>
      </c>
      <c r="D156" s="49">
        <v>120538.5</v>
      </c>
      <c r="E156" s="51">
        <f t="shared" si="5"/>
        <v>1</v>
      </c>
    </row>
    <row r="157" spans="1:5" ht="31.5">
      <c r="A157" s="47" t="s">
        <v>1111</v>
      </c>
      <c r="B157" s="48" t="s">
        <v>1112</v>
      </c>
      <c r="C157" s="49">
        <v>544.3</v>
      </c>
      <c r="D157" s="49">
        <v>544.3</v>
      </c>
      <c r="E157" s="51">
        <f t="shared" si="5"/>
        <v>1</v>
      </c>
    </row>
    <row r="158" spans="1:5" ht="15.75">
      <c r="A158" s="47" t="s">
        <v>896</v>
      </c>
      <c r="B158" s="48" t="s">
        <v>901</v>
      </c>
      <c r="C158" s="49">
        <v>144541.3</v>
      </c>
      <c r="D158" s="49">
        <v>144541.3</v>
      </c>
      <c r="E158" s="51">
        <f t="shared" si="5"/>
        <v>1</v>
      </c>
    </row>
    <row r="159" spans="1:6" ht="31.5">
      <c r="A159" s="43" t="s">
        <v>902</v>
      </c>
      <c r="B159" s="57" t="s">
        <v>645</v>
      </c>
      <c r="C159" s="42">
        <f>C160+C161+C162+C163+C164</f>
        <v>953454.7999999999</v>
      </c>
      <c r="D159" s="42">
        <f>D160+D161+D162+D163+D164</f>
        <v>860364.1</v>
      </c>
      <c r="E159" s="45">
        <f t="shared" si="5"/>
        <v>0.9023648525341736</v>
      </c>
      <c r="F159" s="66"/>
    </row>
    <row r="160" spans="1:5" ht="31.5">
      <c r="A160" s="169" t="s">
        <v>873</v>
      </c>
      <c r="B160" s="48" t="s">
        <v>555</v>
      </c>
      <c r="C160" s="49">
        <v>438469.5</v>
      </c>
      <c r="D160" s="49">
        <v>394724.9</v>
      </c>
      <c r="E160" s="51">
        <f t="shared" si="5"/>
        <v>0.9002334255860442</v>
      </c>
    </row>
    <row r="161" spans="1:5" ht="33.75" customHeight="1">
      <c r="A161" s="251" t="s">
        <v>894</v>
      </c>
      <c r="B161" s="252" t="s">
        <v>714</v>
      </c>
      <c r="C161" s="49">
        <v>50237.7</v>
      </c>
      <c r="D161" s="49">
        <v>50231.1</v>
      </c>
      <c r="E161" s="51">
        <f t="shared" si="5"/>
        <v>0.9998686245588473</v>
      </c>
    </row>
    <row r="162" spans="1:5" ht="42" customHeight="1">
      <c r="A162" s="251" t="s">
        <v>874</v>
      </c>
      <c r="B162" s="252" t="s">
        <v>1113</v>
      </c>
      <c r="C162" s="49">
        <v>64017.3</v>
      </c>
      <c r="D162" s="49">
        <v>64017.3</v>
      </c>
      <c r="E162" s="51">
        <f t="shared" si="5"/>
        <v>1</v>
      </c>
    </row>
    <row r="163" spans="1:5" ht="33.75" customHeight="1">
      <c r="A163" s="251" t="s">
        <v>1114</v>
      </c>
      <c r="B163" s="252" t="s">
        <v>1115</v>
      </c>
      <c r="C163" s="49">
        <v>15343.7</v>
      </c>
      <c r="D163" s="49">
        <v>15343.7</v>
      </c>
      <c r="E163" s="51">
        <f t="shared" si="5"/>
        <v>1</v>
      </c>
    </row>
    <row r="164" spans="1:5" ht="19.5" customHeight="1">
      <c r="A164" s="47" t="s">
        <v>891</v>
      </c>
      <c r="B164" s="48" t="s">
        <v>556</v>
      </c>
      <c r="C164" s="49">
        <v>385386.6</v>
      </c>
      <c r="D164" s="49">
        <v>336047.1</v>
      </c>
      <c r="E164" s="51">
        <f t="shared" si="5"/>
        <v>0.8719740125889172</v>
      </c>
    </row>
    <row r="165" spans="1:5" ht="18.75" customHeight="1">
      <c r="A165" s="43" t="s">
        <v>903</v>
      </c>
      <c r="B165" s="57" t="s">
        <v>646</v>
      </c>
      <c r="C165" s="42">
        <f>C166+C167+C168+C169+C170+C171+C172</f>
        <v>1141379.2</v>
      </c>
      <c r="D165" s="42">
        <f>D166+D167+D168+D169+D170+D171+D172</f>
        <v>1140318.6</v>
      </c>
      <c r="E165" s="45">
        <f t="shared" si="5"/>
        <v>0.9990707733240628</v>
      </c>
    </row>
    <row r="166" spans="1:5" ht="31.5">
      <c r="A166" s="47" t="s">
        <v>876</v>
      </c>
      <c r="B166" s="48" t="s">
        <v>558</v>
      </c>
      <c r="C166" s="49">
        <v>1080449.7</v>
      </c>
      <c r="D166" s="50">
        <v>1078103.3</v>
      </c>
      <c r="E166" s="51">
        <f t="shared" si="5"/>
        <v>0.9978283116742964</v>
      </c>
    </row>
    <row r="167" spans="1:5" ht="63">
      <c r="A167" s="47" t="s">
        <v>877</v>
      </c>
      <c r="B167" s="48" t="s">
        <v>632</v>
      </c>
      <c r="C167" s="49">
        <v>32789.3</v>
      </c>
      <c r="D167" s="50">
        <v>32789.3</v>
      </c>
      <c r="E167" s="51">
        <f t="shared" si="5"/>
        <v>1</v>
      </c>
    </row>
    <row r="168" spans="1:5" s="46" customFormat="1" ht="47.25" customHeight="1">
      <c r="A168" s="47" t="s">
        <v>878</v>
      </c>
      <c r="B168" s="48" t="s">
        <v>710</v>
      </c>
      <c r="C168" s="49">
        <v>60.4</v>
      </c>
      <c r="D168" s="50">
        <v>0</v>
      </c>
      <c r="E168" s="51">
        <f t="shared" si="5"/>
        <v>0</v>
      </c>
    </row>
    <row r="169" spans="1:5" ht="47.25">
      <c r="A169" s="47" t="s">
        <v>879</v>
      </c>
      <c r="B169" s="48" t="s">
        <v>711</v>
      </c>
      <c r="C169" s="49">
        <v>7808.7</v>
      </c>
      <c r="D169" s="50">
        <v>7808.7</v>
      </c>
      <c r="E169" s="51">
        <f t="shared" si="5"/>
        <v>1</v>
      </c>
    </row>
    <row r="170" spans="1:5" ht="63">
      <c r="A170" s="47" t="s">
        <v>880</v>
      </c>
      <c r="B170" s="48" t="s">
        <v>712</v>
      </c>
      <c r="C170" s="49">
        <v>8502.8</v>
      </c>
      <c r="D170" s="50">
        <v>8502.8</v>
      </c>
      <c r="E170" s="51">
        <f t="shared" si="5"/>
        <v>1</v>
      </c>
    </row>
    <row r="171" spans="1:5" ht="32.25" customHeight="1">
      <c r="A171" s="47" t="s">
        <v>881</v>
      </c>
      <c r="B171" s="48" t="s">
        <v>557</v>
      </c>
      <c r="C171" s="49">
        <v>5345.7</v>
      </c>
      <c r="D171" s="50">
        <v>5345.7</v>
      </c>
      <c r="E171" s="51">
        <f t="shared" si="5"/>
        <v>1</v>
      </c>
    </row>
    <row r="172" spans="1:5" ht="15.75">
      <c r="A172" s="47" t="s">
        <v>882</v>
      </c>
      <c r="B172" s="48" t="s">
        <v>633</v>
      </c>
      <c r="C172" s="49">
        <v>6422.6</v>
      </c>
      <c r="D172" s="50">
        <v>7768.8</v>
      </c>
      <c r="E172" s="51">
        <f t="shared" si="5"/>
        <v>1.209603587332233</v>
      </c>
    </row>
    <row r="173" spans="1:5" ht="22.5" customHeight="1">
      <c r="A173" s="43" t="s">
        <v>904</v>
      </c>
      <c r="B173" s="57" t="s">
        <v>559</v>
      </c>
      <c r="C173" s="42">
        <f>C174+C175+C176+C177+C178+C179</f>
        <v>206742.4</v>
      </c>
      <c r="D173" s="42">
        <f>D174+D175+D176+D177+D178+D179</f>
        <v>193146.9</v>
      </c>
      <c r="E173" s="45">
        <f t="shared" si="5"/>
        <v>0.9342394206510131</v>
      </c>
    </row>
    <row r="174" spans="1:5" ht="70.5" customHeight="1">
      <c r="A174" s="251" t="s">
        <v>1128</v>
      </c>
      <c r="B174" s="252" t="s">
        <v>1129</v>
      </c>
      <c r="C174" s="49">
        <v>18177.2</v>
      </c>
      <c r="D174" s="49">
        <v>17069.2</v>
      </c>
      <c r="E174" s="51">
        <f t="shared" si="5"/>
        <v>0.9390445173073961</v>
      </c>
    </row>
    <row r="175" spans="1:5" ht="65.25" customHeight="1">
      <c r="A175" s="251" t="s">
        <v>1116</v>
      </c>
      <c r="B175" s="252" t="s">
        <v>1117</v>
      </c>
      <c r="C175" s="49">
        <v>90000</v>
      </c>
      <c r="D175" s="49">
        <v>90000</v>
      </c>
      <c r="E175" s="51">
        <f t="shared" si="5"/>
        <v>1</v>
      </c>
    </row>
    <row r="176" spans="1:5" ht="42" customHeight="1">
      <c r="A176" s="251" t="s">
        <v>1130</v>
      </c>
      <c r="B176" s="252" t="s">
        <v>1131</v>
      </c>
      <c r="C176" s="49">
        <v>1000</v>
      </c>
      <c r="D176" s="49">
        <v>1000</v>
      </c>
      <c r="E176" s="51">
        <f t="shared" si="5"/>
        <v>1</v>
      </c>
    </row>
    <row r="177" spans="1:5" ht="30" customHeight="1">
      <c r="A177" s="251" t="s">
        <v>1132</v>
      </c>
      <c r="B177" s="252" t="s">
        <v>1133</v>
      </c>
      <c r="C177" s="49">
        <v>5000</v>
      </c>
      <c r="D177" s="49">
        <v>5000</v>
      </c>
      <c r="E177" s="51">
        <f t="shared" si="5"/>
        <v>1</v>
      </c>
    </row>
    <row r="178" spans="1:5" ht="40.5" customHeight="1">
      <c r="A178" s="251" t="s">
        <v>1118</v>
      </c>
      <c r="B178" s="252" t="s">
        <v>1119</v>
      </c>
      <c r="C178" s="49">
        <v>288.3</v>
      </c>
      <c r="D178" s="49">
        <v>288.3</v>
      </c>
      <c r="E178" s="51">
        <f t="shared" si="5"/>
        <v>1</v>
      </c>
    </row>
    <row r="179" spans="1:5" s="46" customFormat="1" ht="31.5">
      <c r="A179" s="47" t="s">
        <v>883</v>
      </c>
      <c r="B179" s="48" t="s">
        <v>560</v>
      </c>
      <c r="C179" s="49">
        <v>92276.9</v>
      </c>
      <c r="D179" s="49">
        <v>79789.4</v>
      </c>
      <c r="E179" s="51">
        <f t="shared" si="5"/>
        <v>0.8646736073708587</v>
      </c>
    </row>
    <row r="180" spans="1:5" s="46" customFormat="1" ht="20.25" customHeight="1">
      <c r="A180" s="54" t="s">
        <v>561</v>
      </c>
      <c r="B180" s="57" t="s">
        <v>647</v>
      </c>
      <c r="C180" s="42">
        <f>C181+C182</f>
        <v>991.3</v>
      </c>
      <c r="D180" s="42">
        <f>D181+D182</f>
        <v>7381.6</v>
      </c>
      <c r="E180" s="45">
        <f t="shared" si="5"/>
        <v>7.446383536769899</v>
      </c>
    </row>
    <row r="181" spans="1:5" s="46" customFormat="1" ht="18.75" customHeight="1">
      <c r="A181" s="47" t="s">
        <v>884</v>
      </c>
      <c r="B181" s="48" t="s">
        <v>562</v>
      </c>
      <c r="C181" s="49">
        <v>0</v>
      </c>
      <c r="D181" s="50">
        <v>6390.3</v>
      </c>
      <c r="E181" s="51"/>
    </row>
    <row r="182" spans="1:5" s="46" customFormat="1" ht="38.25" customHeight="1">
      <c r="A182" s="47" t="s">
        <v>1120</v>
      </c>
      <c r="B182" s="48" t="s">
        <v>1121</v>
      </c>
      <c r="C182" s="49">
        <v>991.3</v>
      </c>
      <c r="D182" s="50">
        <v>991.3</v>
      </c>
      <c r="E182" s="51">
        <f t="shared" si="5"/>
        <v>1</v>
      </c>
    </row>
    <row r="183" spans="1:5" ht="87.75" customHeight="1">
      <c r="A183" s="54" t="s">
        <v>563</v>
      </c>
      <c r="B183" s="57" t="s">
        <v>564</v>
      </c>
      <c r="C183" s="42"/>
      <c r="D183" s="44">
        <f>D184+D185</f>
        <v>14226.099999999999</v>
      </c>
      <c r="E183" s="45"/>
    </row>
    <row r="184" spans="1:5" s="46" customFormat="1" ht="31.5">
      <c r="A184" s="47" t="s">
        <v>892</v>
      </c>
      <c r="B184" s="48" t="s">
        <v>565</v>
      </c>
      <c r="C184" s="42"/>
      <c r="D184" s="50">
        <v>4106.7</v>
      </c>
      <c r="E184" s="45"/>
    </row>
    <row r="185" spans="1:5" ht="31.5">
      <c r="A185" s="47" t="s">
        <v>893</v>
      </c>
      <c r="B185" s="48" t="s">
        <v>567</v>
      </c>
      <c r="C185" s="42"/>
      <c r="D185" s="50">
        <v>10119.4</v>
      </c>
      <c r="E185" s="45"/>
    </row>
    <row r="186" spans="1:5" ht="36" customHeight="1">
      <c r="A186" s="56" t="s">
        <v>568</v>
      </c>
      <c r="B186" s="108" t="s">
        <v>569</v>
      </c>
      <c r="C186" s="42"/>
      <c r="D186" s="42">
        <f>D187+D188+D189+D190+D191</f>
        <v>-22742.5</v>
      </c>
      <c r="E186" s="45"/>
    </row>
    <row r="187" spans="1:5" ht="47.25">
      <c r="A187" s="170" t="s">
        <v>885</v>
      </c>
      <c r="B187" s="48" t="s">
        <v>886</v>
      </c>
      <c r="C187" s="42"/>
      <c r="D187" s="49">
        <v>-119.2</v>
      </c>
      <c r="E187" s="45"/>
    </row>
    <row r="188" spans="1:5" ht="63">
      <c r="A188" s="251" t="s">
        <v>1122</v>
      </c>
      <c r="B188" s="252" t="s">
        <v>1123</v>
      </c>
      <c r="C188" s="42"/>
      <c r="D188" s="49">
        <v>-38.4</v>
      </c>
      <c r="E188" s="45"/>
    </row>
    <row r="189" spans="1:5" ht="82.5" customHeight="1">
      <c r="A189" s="251" t="s">
        <v>1124</v>
      </c>
      <c r="B189" s="253" t="s">
        <v>1125</v>
      </c>
      <c r="C189" s="42"/>
      <c r="D189" s="49">
        <v>-3812.8</v>
      </c>
      <c r="E189" s="45"/>
    </row>
    <row r="190" spans="1:5" ht="37.5" customHeight="1">
      <c r="A190" s="251" t="s">
        <v>887</v>
      </c>
      <c r="B190" s="252" t="s">
        <v>713</v>
      </c>
      <c r="C190" s="42"/>
      <c r="D190" s="49">
        <v>-13.4</v>
      </c>
      <c r="E190" s="45"/>
    </row>
    <row r="191" spans="1:5" ht="54" customHeight="1">
      <c r="A191" s="251" t="s">
        <v>888</v>
      </c>
      <c r="B191" s="252" t="s">
        <v>634</v>
      </c>
      <c r="C191" s="49"/>
      <c r="D191" s="50">
        <v>-18758.7</v>
      </c>
      <c r="E191" s="45"/>
    </row>
    <row r="192" spans="1:5" ht="24" customHeight="1">
      <c r="A192" s="56"/>
      <c r="B192" s="254" t="s">
        <v>570</v>
      </c>
      <c r="C192" s="44">
        <f>C153+C12</f>
        <v>3879399.6999999993</v>
      </c>
      <c r="D192" s="44">
        <f>D12+D153</f>
        <v>3794679.5999999996</v>
      </c>
      <c r="E192" s="45">
        <f>D192/C192</f>
        <v>0.9781615439110335</v>
      </c>
    </row>
  </sheetData>
  <sheetProtection/>
  <mergeCells count="3">
    <mergeCell ref="A6:E6"/>
    <mergeCell ref="A7:E7"/>
    <mergeCell ref="A8:E8"/>
  </mergeCells>
  <printOptions/>
  <pageMargins left="1.1811023622047245" right="0.7874015748031497" top="0.3937007874015748" bottom="0.3937007874015748" header="0.31496062992125984" footer="0.1968503937007874"/>
  <pageSetup fitToHeight="15" fitToWidth="1" horizontalDpi="600" verticalDpi="600" orientation="portrait" paperSize="9" scale="52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8"/>
  <sheetViews>
    <sheetView zoomScale="70" zoomScaleNormal="70" workbookViewId="0" topLeftCell="A1">
      <selection activeCell="A7" sqref="A7:J7"/>
    </sheetView>
  </sheetViews>
  <sheetFormatPr defaultColWidth="40.75390625" defaultRowHeight="12.75"/>
  <cols>
    <col min="1" max="1" width="15.75390625" style="160" customWidth="1"/>
    <col min="2" max="2" width="16.125" style="160" customWidth="1"/>
    <col min="3" max="3" width="23.125" style="160" customWidth="1"/>
    <col min="4" max="4" width="12.25390625" style="160" customWidth="1"/>
    <col min="5" max="5" width="171.125" style="4" customWidth="1"/>
    <col min="6" max="6" width="12.875" style="3" hidden="1" customWidth="1"/>
    <col min="7" max="7" width="8.125" style="3" hidden="1" customWidth="1"/>
    <col min="8" max="8" width="22.00390625" style="3" customWidth="1"/>
    <col min="9" max="9" width="20.00390625" style="3" customWidth="1"/>
    <col min="10" max="10" width="16.25390625" style="111" customWidth="1"/>
    <col min="11" max="11" width="12.625" style="3" customWidth="1"/>
    <col min="12" max="16384" width="40.75390625" style="3" customWidth="1"/>
  </cols>
  <sheetData>
    <row r="1" spans="1:10" ht="18.75" customHeight="1">
      <c r="A1" s="164"/>
      <c r="B1" s="164"/>
      <c r="C1" s="164"/>
      <c r="D1" s="164"/>
      <c r="E1" s="164"/>
      <c r="F1" s="164"/>
      <c r="G1" s="164"/>
      <c r="H1" s="164"/>
      <c r="I1" s="14" t="s">
        <v>907</v>
      </c>
      <c r="J1" s="164"/>
    </row>
    <row r="2" spans="1:10" ht="18.75" customHeight="1">
      <c r="A2" s="164"/>
      <c r="B2" s="164"/>
      <c r="C2" s="164"/>
      <c r="D2" s="164"/>
      <c r="E2" s="164"/>
      <c r="F2" s="164"/>
      <c r="G2" s="164"/>
      <c r="H2" s="164"/>
      <c r="I2" s="15" t="s">
        <v>858</v>
      </c>
      <c r="J2" s="164"/>
    </row>
    <row r="3" spans="1:10" ht="18.75" customHeight="1">
      <c r="A3" s="164"/>
      <c r="B3" s="164"/>
      <c r="C3" s="164"/>
      <c r="D3" s="164"/>
      <c r="E3" s="164"/>
      <c r="F3" s="164"/>
      <c r="G3" s="164"/>
      <c r="H3" s="164"/>
      <c r="I3" s="39" t="s">
        <v>859</v>
      </c>
      <c r="J3" s="164"/>
    </row>
    <row r="4" spans="1:10" ht="18.75" customHeight="1">
      <c r="A4" s="164"/>
      <c r="B4" s="164"/>
      <c r="C4" s="164"/>
      <c r="D4" s="164"/>
      <c r="E4" s="164"/>
      <c r="F4" s="164"/>
      <c r="G4" s="164"/>
      <c r="H4" s="164"/>
      <c r="I4" s="17" t="s">
        <v>910</v>
      </c>
      <c r="J4" s="164"/>
    </row>
    <row r="5" spans="1:10" ht="18.75" customHeight="1">
      <c r="A5" s="164"/>
      <c r="B5" s="164"/>
      <c r="C5" s="164"/>
      <c r="D5" s="164"/>
      <c r="E5" s="164"/>
      <c r="F5" s="164"/>
      <c r="G5" s="164"/>
      <c r="H5" s="164"/>
      <c r="I5" s="16"/>
      <c r="J5" s="164"/>
    </row>
    <row r="6" spans="1:10" ht="18.75" customHeight="1">
      <c r="A6" s="164"/>
      <c r="B6" s="164"/>
      <c r="C6" s="164"/>
      <c r="D6" s="164"/>
      <c r="E6" s="164"/>
      <c r="F6" s="164"/>
      <c r="G6" s="164"/>
      <c r="H6" s="164"/>
      <c r="I6" s="16"/>
      <c r="J6" s="164"/>
    </row>
    <row r="7" spans="1:10" ht="18.75" customHeight="1">
      <c r="A7" s="264" t="s">
        <v>1226</v>
      </c>
      <c r="B7" s="264"/>
      <c r="C7" s="264"/>
      <c r="D7" s="264"/>
      <c r="E7" s="264"/>
      <c r="F7" s="264"/>
      <c r="G7" s="264"/>
      <c r="H7" s="264"/>
      <c r="I7" s="264"/>
      <c r="J7" s="264"/>
    </row>
    <row r="8" spans="1:10" ht="18.75" customHeight="1">
      <c r="A8" s="264"/>
      <c r="B8" s="264"/>
      <c r="C8" s="264"/>
      <c r="D8" s="264"/>
      <c r="E8" s="264"/>
      <c r="F8" s="264"/>
      <c r="H8" s="161"/>
      <c r="I8" s="161"/>
      <c r="J8" s="162"/>
    </row>
    <row r="9" spans="1:10" ht="23.25" customHeight="1">
      <c r="A9" s="166"/>
      <c r="B9" s="166"/>
      <c r="C9" s="166"/>
      <c r="D9" s="166"/>
      <c r="E9" s="166"/>
      <c r="F9" s="111"/>
      <c r="G9" s="111"/>
      <c r="H9" s="111"/>
      <c r="I9" s="111" t="s">
        <v>0</v>
      </c>
      <c r="J9" s="163"/>
    </row>
    <row r="10" spans="1:10" ht="18.75" customHeight="1">
      <c r="A10" s="265" t="s">
        <v>3</v>
      </c>
      <c r="B10" s="265" t="s">
        <v>718</v>
      </c>
      <c r="C10" s="265"/>
      <c r="D10" s="265"/>
      <c r="E10" s="267" t="s">
        <v>4</v>
      </c>
      <c r="F10" s="265" t="s">
        <v>911</v>
      </c>
      <c r="G10" s="265" t="s">
        <v>912</v>
      </c>
      <c r="H10" s="265" t="s">
        <v>913</v>
      </c>
      <c r="I10" s="265" t="s">
        <v>914</v>
      </c>
      <c r="J10" s="265" t="s">
        <v>915</v>
      </c>
    </row>
    <row r="11" spans="1:10" ht="56.25">
      <c r="A11" s="265"/>
      <c r="B11" s="110" t="s">
        <v>5</v>
      </c>
      <c r="C11" s="112" t="s">
        <v>6</v>
      </c>
      <c r="D11" s="112" t="s">
        <v>7</v>
      </c>
      <c r="E11" s="267"/>
      <c r="F11" s="265"/>
      <c r="G11" s="265"/>
      <c r="H11" s="265"/>
      <c r="I11" s="265"/>
      <c r="J11" s="265"/>
    </row>
    <row r="12" spans="1:10" ht="18.75">
      <c r="A12" s="110">
        <v>1</v>
      </c>
      <c r="B12" s="110">
        <v>2</v>
      </c>
      <c r="C12" s="112" t="s">
        <v>2</v>
      </c>
      <c r="D12" s="112" t="s">
        <v>1</v>
      </c>
      <c r="E12" s="2">
        <v>5</v>
      </c>
      <c r="F12" s="110">
        <v>6</v>
      </c>
      <c r="G12" s="110"/>
      <c r="H12" s="110">
        <v>6</v>
      </c>
      <c r="I12" s="110">
        <v>7</v>
      </c>
      <c r="J12" s="1">
        <v>8</v>
      </c>
    </row>
    <row r="13" spans="1:10" ht="18.75">
      <c r="A13" s="103" t="s">
        <v>255</v>
      </c>
      <c r="B13" s="103" t="s">
        <v>589</v>
      </c>
      <c r="C13" s="103" t="s">
        <v>589</v>
      </c>
      <c r="D13" s="103" t="s">
        <v>589</v>
      </c>
      <c r="E13" s="113" t="s">
        <v>8</v>
      </c>
      <c r="F13" s="114" t="e">
        <f>F14+#REF!</f>
        <v>#REF!</v>
      </c>
      <c r="G13" s="114" t="e">
        <f>G14+#REF!</f>
        <v>#REF!</v>
      </c>
      <c r="H13" s="114">
        <f>H14</f>
        <v>7103.4</v>
      </c>
      <c r="I13" s="114">
        <f>I14</f>
        <v>7005.700000000001</v>
      </c>
      <c r="J13" s="11">
        <f aca="true" t="shared" si="0" ref="J13:J24">I13/H13</f>
        <v>0.9862460230312247</v>
      </c>
    </row>
    <row r="14" spans="1:10" ht="18.75">
      <c r="A14" s="103"/>
      <c r="B14" s="9" t="s">
        <v>256</v>
      </c>
      <c r="C14" s="9"/>
      <c r="D14" s="9"/>
      <c r="E14" s="10" t="s">
        <v>257</v>
      </c>
      <c r="F14" s="114">
        <f>F15+F21</f>
        <v>7485.499999999999</v>
      </c>
      <c r="G14" s="114" t="e">
        <f>G15+G21</f>
        <v>#REF!</v>
      </c>
      <c r="H14" s="114">
        <f>H15+H21</f>
        <v>7103.4</v>
      </c>
      <c r="I14" s="114">
        <f>I15+I21</f>
        <v>7005.700000000001</v>
      </c>
      <c r="J14" s="11">
        <f t="shared" si="0"/>
        <v>0.9862460230312247</v>
      </c>
    </row>
    <row r="15" spans="1:10" ht="18.75">
      <c r="A15" s="103"/>
      <c r="B15" s="103" t="s">
        <v>258</v>
      </c>
      <c r="C15" s="103" t="s">
        <v>241</v>
      </c>
      <c r="D15" s="103" t="s">
        <v>589</v>
      </c>
      <c r="E15" s="113" t="s">
        <v>242</v>
      </c>
      <c r="F15" s="114">
        <f>F16+F18</f>
        <v>7445.599999999999</v>
      </c>
      <c r="G15" s="114" t="e">
        <f>G16+G18+#REF!</f>
        <v>#REF!</v>
      </c>
      <c r="H15" s="114">
        <f>H16+H18</f>
        <v>7084.5</v>
      </c>
      <c r="I15" s="114">
        <f>I16+I18</f>
        <v>6986.900000000001</v>
      </c>
      <c r="J15" s="11">
        <f t="shared" si="0"/>
        <v>0.9862234455501447</v>
      </c>
    </row>
    <row r="16" spans="1:10" ht="18.75">
      <c r="A16" s="103"/>
      <c r="B16" s="103"/>
      <c r="C16" s="97" t="s">
        <v>244</v>
      </c>
      <c r="D16" s="97" t="s">
        <v>589</v>
      </c>
      <c r="E16" s="115" t="s">
        <v>245</v>
      </c>
      <c r="F16" s="116">
        <f>F17</f>
        <v>2020</v>
      </c>
      <c r="G16" s="116">
        <f>G17</f>
        <v>0</v>
      </c>
      <c r="H16" s="116">
        <f>H17</f>
        <v>2020</v>
      </c>
      <c r="I16" s="116">
        <f>I17</f>
        <v>2012.3</v>
      </c>
      <c r="J16" s="176">
        <f t="shared" si="0"/>
        <v>0.9961881188118812</v>
      </c>
    </row>
    <row r="17" spans="1:10" ht="37.5">
      <c r="A17" s="97"/>
      <c r="B17" s="97"/>
      <c r="C17" s="97"/>
      <c r="D17" s="97" t="s">
        <v>36</v>
      </c>
      <c r="E17" s="117" t="s">
        <v>37</v>
      </c>
      <c r="F17" s="116">
        <v>2020</v>
      </c>
      <c r="G17" s="116"/>
      <c r="H17" s="116">
        <f>SUM(F17:G17)</f>
        <v>2020</v>
      </c>
      <c r="I17" s="116">
        <v>2012.3</v>
      </c>
      <c r="J17" s="176">
        <f t="shared" si="0"/>
        <v>0.9961881188118812</v>
      </c>
    </row>
    <row r="18" spans="1:10" ht="18.75">
      <c r="A18" s="103"/>
      <c r="B18" s="103"/>
      <c r="C18" s="97" t="s">
        <v>254</v>
      </c>
      <c r="D18" s="97" t="s">
        <v>589</v>
      </c>
      <c r="E18" s="115" t="s">
        <v>35</v>
      </c>
      <c r="F18" s="116">
        <f>F19+F20</f>
        <v>5425.599999999999</v>
      </c>
      <c r="G18" s="116">
        <f>G19+G20</f>
        <v>-15</v>
      </c>
      <c r="H18" s="116">
        <f>H19+H20</f>
        <v>5064.5</v>
      </c>
      <c r="I18" s="116">
        <f>I19+I20</f>
        <v>4974.6</v>
      </c>
      <c r="J18" s="176">
        <f t="shared" si="0"/>
        <v>0.9822489880541021</v>
      </c>
    </row>
    <row r="19" spans="1:10" ht="37.5">
      <c r="A19" s="97"/>
      <c r="B19" s="97"/>
      <c r="C19" s="97"/>
      <c r="D19" s="97" t="s">
        <v>36</v>
      </c>
      <c r="E19" s="117" t="s">
        <v>37</v>
      </c>
      <c r="F19" s="116">
        <v>4920.9</v>
      </c>
      <c r="G19" s="116"/>
      <c r="H19" s="116">
        <v>4849.8</v>
      </c>
      <c r="I19" s="116">
        <v>4799.3</v>
      </c>
      <c r="J19" s="176">
        <f t="shared" si="0"/>
        <v>0.9895871994721431</v>
      </c>
    </row>
    <row r="20" spans="1:10" ht="18.75">
      <c r="A20" s="97"/>
      <c r="B20" s="97"/>
      <c r="C20" s="97"/>
      <c r="D20" s="97" t="s">
        <v>18</v>
      </c>
      <c r="E20" s="117" t="s">
        <v>19</v>
      </c>
      <c r="F20" s="116">
        <v>504.7</v>
      </c>
      <c r="G20" s="116">
        <v>-15</v>
      </c>
      <c r="H20" s="116">
        <v>214.7</v>
      </c>
      <c r="I20" s="116">
        <v>175.3</v>
      </c>
      <c r="J20" s="176">
        <f t="shared" si="0"/>
        <v>0.816488122962273</v>
      </c>
    </row>
    <row r="21" spans="1:10" ht="18.75">
      <c r="A21" s="97"/>
      <c r="B21" s="118" t="s">
        <v>260</v>
      </c>
      <c r="C21" s="9"/>
      <c r="D21" s="9"/>
      <c r="E21" s="10" t="s">
        <v>261</v>
      </c>
      <c r="F21" s="114">
        <f aca="true" t="shared" si="1" ref="F21:I23">F22</f>
        <v>39.9</v>
      </c>
      <c r="G21" s="114">
        <f t="shared" si="1"/>
        <v>0</v>
      </c>
      <c r="H21" s="114">
        <f t="shared" si="1"/>
        <v>18.9</v>
      </c>
      <c r="I21" s="114">
        <f t="shared" si="1"/>
        <v>18.8</v>
      </c>
      <c r="J21" s="11">
        <f t="shared" si="0"/>
        <v>0.9947089947089949</v>
      </c>
    </row>
    <row r="22" spans="1:10" ht="18.75">
      <c r="A22" s="103"/>
      <c r="B22" s="103"/>
      <c r="C22" s="103" t="s">
        <v>250</v>
      </c>
      <c r="D22" s="103" t="s">
        <v>589</v>
      </c>
      <c r="E22" s="113" t="s">
        <v>251</v>
      </c>
      <c r="F22" s="114">
        <f t="shared" si="1"/>
        <v>39.9</v>
      </c>
      <c r="G22" s="114">
        <f t="shared" si="1"/>
        <v>0</v>
      </c>
      <c r="H22" s="114">
        <f t="shared" si="1"/>
        <v>18.9</v>
      </c>
      <c r="I22" s="114">
        <f t="shared" si="1"/>
        <v>18.8</v>
      </c>
      <c r="J22" s="11">
        <f t="shared" si="0"/>
        <v>0.9947089947089949</v>
      </c>
    </row>
    <row r="23" spans="1:10" ht="37.5">
      <c r="A23" s="103"/>
      <c r="B23" s="97"/>
      <c r="C23" s="97" t="s">
        <v>252</v>
      </c>
      <c r="D23" s="97" t="s">
        <v>589</v>
      </c>
      <c r="E23" s="115" t="s">
        <v>402</v>
      </c>
      <c r="F23" s="116">
        <f t="shared" si="1"/>
        <v>39.9</v>
      </c>
      <c r="G23" s="116">
        <f t="shared" si="1"/>
        <v>0</v>
      </c>
      <c r="H23" s="116">
        <f t="shared" si="1"/>
        <v>18.9</v>
      </c>
      <c r="I23" s="116">
        <f t="shared" si="1"/>
        <v>18.8</v>
      </c>
      <c r="J23" s="176">
        <f t="shared" si="0"/>
        <v>0.9947089947089949</v>
      </c>
    </row>
    <row r="24" spans="1:10" ht="18.75">
      <c r="A24" s="97"/>
      <c r="B24" s="97"/>
      <c r="C24" s="97"/>
      <c r="D24" s="97" t="s">
        <v>18</v>
      </c>
      <c r="E24" s="117" t="s">
        <v>19</v>
      </c>
      <c r="F24" s="116">
        <v>39.9</v>
      </c>
      <c r="G24" s="116"/>
      <c r="H24" s="116">
        <v>18.9</v>
      </c>
      <c r="I24" s="116">
        <v>18.8</v>
      </c>
      <c r="J24" s="176">
        <f t="shared" si="0"/>
        <v>0.9947089947089949</v>
      </c>
    </row>
    <row r="25" spans="1:10" ht="18.75">
      <c r="A25" s="97"/>
      <c r="B25" s="97"/>
      <c r="C25" s="97"/>
      <c r="D25" s="97"/>
      <c r="E25" s="115"/>
      <c r="F25" s="114"/>
      <c r="G25" s="114"/>
      <c r="H25" s="114"/>
      <c r="I25" s="114"/>
      <c r="J25" s="176"/>
    </row>
    <row r="26" spans="1:10" ht="18.75">
      <c r="A26" s="103" t="s">
        <v>262</v>
      </c>
      <c r="B26" s="103" t="s">
        <v>589</v>
      </c>
      <c r="C26" s="103" t="s">
        <v>589</v>
      </c>
      <c r="D26" s="103" t="s">
        <v>589</v>
      </c>
      <c r="E26" s="113" t="s">
        <v>719</v>
      </c>
      <c r="F26" s="114" t="e">
        <f>F27+F44</f>
        <v>#REF!</v>
      </c>
      <c r="G26" s="114" t="e">
        <f>G27+G44</f>
        <v>#REF!</v>
      </c>
      <c r="H26" s="114">
        <f>H27+H44</f>
        <v>9498.300000000001</v>
      </c>
      <c r="I26" s="114">
        <f>I27+I44</f>
        <v>9104.55</v>
      </c>
      <c r="J26" s="11">
        <f aca="true" t="shared" si="2" ref="J26:J48">I26/H26</f>
        <v>0.9585452133539685</v>
      </c>
    </row>
    <row r="27" spans="1:10" ht="18.75">
      <c r="A27" s="103"/>
      <c r="B27" s="9" t="s">
        <v>256</v>
      </c>
      <c r="C27" s="9"/>
      <c r="D27" s="9"/>
      <c r="E27" s="10" t="s">
        <v>257</v>
      </c>
      <c r="F27" s="114" t="e">
        <f>F28+F40</f>
        <v>#REF!</v>
      </c>
      <c r="G27" s="114" t="e">
        <f>G28+G40</f>
        <v>#REF!</v>
      </c>
      <c r="H27" s="114">
        <f>H28+H40</f>
        <v>9409.2</v>
      </c>
      <c r="I27" s="114">
        <f>I28+I40</f>
        <v>9015.5</v>
      </c>
      <c r="J27" s="11">
        <f t="shared" si="2"/>
        <v>0.9581579730476554</v>
      </c>
    </row>
    <row r="28" spans="1:10" ht="37.5">
      <c r="A28" s="103"/>
      <c r="B28" s="118" t="s">
        <v>263</v>
      </c>
      <c r="C28" s="9"/>
      <c r="D28" s="9"/>
      <c r="E28" s="10" t="s">
        <v>264</v>
      </c>
      <c r="F28" s="114" t="e">
        <f>F29</f>
        <v>#REF!</v>
      </c>
      <c r="G28" s="114" t="e">
        <f>G29</f>
        <v>#REF!</v>
      </c>
      <c r="H28" s="114">
        <f>H29</f>
        <v>8323.2</v>
      </c>
      <c r="I28" s="114">
        <f>I29</f>
        <v>7930.2</v>
      </c>
      <c r="J28" s="11">
        <f t="shared" si="2"/>
        <v>0.9527825836216839</v>
      </c>
    </row>
    <row r="29" spans="1:10" ht="18.75">
      <c r="A29" s="103"/>
      <c r="B29" s="103"/>
      <c r="C29" s="103" t="s">
        <v>241</v>
      </c>
      <c r="D29" s="103" t="s">
        <v>589</v>
      </c>
      <c r="E29" s="113" t="s">
        <v>242</v>
      </c>
      <c r="F29" s="114" t="e">
        <f>F30+F34+F36+F38</f>
        <v>#REF!</v>
      </c>
      <c r="G29" s="114" t="e">
        <f>G30+G34+G36+G38</f>
        <v>#REF!</v>
      </c>
      <c r="H29" s="114">
        <f>H30+H34+H36+H38</f>
        <v>8323.2</v>
      </c>
      <c r="I29" s="114">
        <f>I30+I34+I36+I38</f>
        <v>7930.2</v>
      </c>
      <c r="J29" s="11">
        <f t="shared" si="2"/>
        <v>0.9527825836216839</v>
      </c>
    </row>
    <row r="30" spans="1:10" ht="18.75">
      <c r="A30" s="97"/>
      <c r="B30" s="97"/>
      <c r="C30" s="97" t="s">
        <v>254</v>
      </c>
      <c r="D30" s="97" t="s">
        <v>589</v>
      </c>
      <c r="E30" s="115" t="s">
        <v>590</v>
      </c>
      <c r="F30" s="116">
        <f>F31+F32+F33</f>
        <v>4667.400000000001</v>
      </c>
      <c r="G30" s="116">
        <f>G31+G32+G33</f>
        <v>0</v>
      </c>
      <c r="H30" s="116">
        <f>H31+H32+H33</f>
        <v>4360</v>
      </c>
      <c r="I30" s="116">
        <f>I31+I32+I33</f>
        <v>4272.7</v>
      </c>
      <c r="J30" s="176">
        <f t="shared" si="2"/>
        <v>0.9799770642201835</v>
      </c>
    </row>
    <row r="31" spans="1:10" ht="37.5">
      <c r="A31" s="97"/>
      <c r="B31" s="97"/>
      <c r="C31" s="97"/>
      <c r="D31" s="97" t="s">
        <v>36</v>
      </c>
      <c r="E31" s="117" t="s">
        <v>37</v>
      </c>
      <c r="F31" s="116">
        <v>3725.1</v>
      </c>
      <c r="G31" s="116"/>
      <c r="H31" s="116">
        <v>3726.6</v>
      </c>
      <c r="I31" s="116">
        <v>3726.6</v>
      </c>
      <c r="J31" s="176">
        <f t="shared" si="2"/>
        <v>1</v>
      </c>
    </row>
    <row r="32" spans="1:10" ht="18.75">
      <c r="A32" s="97"/>
      <c r="B32" s="97"/>
      <c r="C32" s="97"/>
      <c r="D32" s="97" t="s">
        <v>18</v>
      </c>
      <c r="E32" s="117" t="s">
        <v>19</v>
      </c>
      <c r="F32" s="116">
        <v>942.2</v>
      </c>
      <c r="G32" s="116"/>
      <c r="H32" s="116">
        <v>613.1</v>
      </c>
      <c r="I32" s="116">
        <v>525.9</v>
      </c>
      <c r="J32" s="176">
        <f t="shared" si="2"/>
        <v>0.85777197847007</v>
      </c>
    </row>
    <row r="33" spans="1:10" ht="18.75">
      <c r="A33" s="97"/>
      <c r="B33" s="97"/>
      <c r="C33" s="97"/>
      <c r="D33" s="97" t="s">
        <v>48</v>
      </c>
      <c r="E33" s="117" t="s">
        <v>49</v>
      </c>
      <c r="F33" s="116">
        <v>0.1</v>
      </c>
      <c r="G33" s="116"/>
      <c r="H33" s="116">
        <v>20.3</v>
      </c>
      <c r="I33" s="116">
        <v>20.2</v>
      </c>
      <c r="J33" s="176">
        <f t="shared" si="2"/>
        <v>0.9950738916256157</v>
      </c>
    </row>
    <row r="34" spans="1:10" ht="18.75">
      <c r="A34" s="97"/>
      <c r="B34" s="97"/>
      <c r="C34" s="97" t="s">
        <v>246</v>
      </c>
      <c r="D34" s="97" t="s">
        <v>589</v>
      </c>
      <c r="E34" s="115" t="s">
        <v>916</v>
      </c>
      <c r="F34" s="116" t="e">
        <f>F35+#REF!</f>
        <v>#REF!</v>
      </c>
      <c r="G34" s="116" t="e">
        <f>G35+#REF!</f>
        <v>#REF!</v>
      </c>
      <c r="H34" s="116">
        <f>H35</f>
        <v>1589.8</v>
      </c>
      <c r="I34" s="116">
        <f>I35</f>
        <v>1287.2</v>
      </c>
      <c r="J34" s="176">
        <f t="shared" si="2"/>
        <v>0.809661592653164</v>
      </c>
    </row>
    <row r="35" spans="1:10" ht="37.5">
      <c r="A35" s="97"/>
      <c r="B35" s="97"/>
      <c r="C35" s="97"/>
      <c r="D35" s="97" t="s">
        <v>36</v>
      </c>
      <c r="E35" s="117" t="s">
        <v>37</v>
      </c>
      <c r="F35" s="116">
        <v>1745.7</v>
      </c>
      <c r="G35" s="116"/>
      <c r="H35" s="116">
        <v>1589.8</v>
      </c>
      <c r="I35" s="116">
        <v>1287.2</v>
      </c>
      <c r="J35" s="176">
        <f t="shared" si="2"/>
        <v>0.809661592653164</v>
      </c>
    </row>
    <row r="36" spans="1:10" ht="18.75">
      <c r="A36" s="97"/>
      <c r="B36" s="97"/>
      <c r="C36" s="97" t="s">
        <v>249</v>
      </c>
      <c r="D36" s="97" t="s">
        <v>589</v>
      </c>
      <c r="E36" s="115" t="s">
        <v>401</v>
      </c>
      <c r="F36" s="116">
        <f>F37</f>
        <v>105.6</v>
      </c>
      <c r="G36" s="116">
        <f>G37</f>
        <v>0</v>
      </c>
      <c r="H36" s="116">
        <f>H37</f>
        <v>14.2</v>
      </c>
      <c r="I36" s="116">
        <f>I37</f>
        <v>11.1</v>
      </c>
      <c r="J36" s="176">
        <f t="shared" si="2"/>
        <v>0.7816901408450705</v>
      </c>
    </row>
    <row r="37" spans="1:10" ht="18.75">
      <c r="A37" s="97"/>
      <c r="B37" s="97"/>
      <c r="C37" s="97"/>
      <c r="D37" s="97" t="s">
        <v>18</v>
      </c>
      <c r="E37" s="117" t="s">
        <v>19</v>
      </c>
      <c r="F37" s="116">
        <v>105.6</v>
      </c>
      <c r="G37" s="116"/>
      <c r="H37" s="116">
        <v>14.2</v>
      </c>
      <c r="I37" s="116">
        <v>11.1</v>
      </c>
      <c r="J37" s="176">
        <f t="shared" si="2"/>
        <v>0.7816901408450705</v>
      </c>
    </row>
    <row r="38" spans="1:10" ht="18.75">
      <c r="A38" s="97"/>
      <c r="B38" s="97"/>
      <c r="C38" s="97" t="s">
        <v>247</v>
      </c>
      <c r="D38" s="97" t="s">
        <v>589</v>
      </c>
      <c r="E38" s="115" t="s">
        <v>248</v>
      </c>
      <c r="F38" s="116">
        <f>F39</f>
        <v>2431.2</v>
      </c>
      <c r="G38" s="116">
        <f>G39</f>
        <v>0</v>
      </c>
      <c r="H38" s="116">
        <f>H39</f>
        <v>2359.2</v>
      </c>
      <c r="I38" s="116">
        <f>I39</f>
        <v>2359.2</v>
      </c>
      <c r="J38" s="176">
        <f t="shared" si="2"/>
        <v>1</v>
      </c>
    </row>
    <row r="39" spans="1:10" ht="18.75">
      <c r="A39" s="97"/>
      <c r="B39" s="97"/>
      <c r="C39" s="97"/>
      <c r="D39" s="97" t="s">
        <v>23</v>
      </c>
      <c r="E39" s="117" t="s">
        <v>24</v>
      </c>
      <c r="F39" s="116">
        <v>2431.2</v>
      </c>
      <c r="G39" s="116"/>
      <c r="H39" s="116">
        <v>2359.2</v>
      </c>
      <c r="I39" s="116">
        <v>2359.2</v>
      </c>
      <c r="J39" s="176">
        <f t="shared" si="2"/>
        <v>1</v>
      </c>
    </row>
    <row r="40" spans="1:10" ht="18.75">
      <c r="A40" s="97"/>
      <c r="B40" s="118" t="s">
        <v>260</v>
      </c>
      <c r="C40" s="9"/>
      <c r="D40" s="9"/>
      <c r="E40" s="10" t="s">
        <v>261</v>
      </c>
      <c r="F40" s="114">
        <f aca="true" t="shared" si="3" ref="F40:I42">F41</f>
        <v>1060</v>
      </c>
      <c r="G40" s="114">
        <f t="shared" si="3"/>
        <v>0</v>
      </c>
      <c r="H40" s="114">
        <f t="shared" si="3"/>
        <v>1086</v>
      </c>
      <c r="I40" s="114">
        <f t="shared" si="3"/>
        <v>1085.3</v>
      </c>
      <c r="J40" s="11">
        <f t="shared" si="2"/>
        <v>0.9993554327808472</v>
      </c>
    </row>
    <row r="41" spans="1:10" ht="18.75">
      <c r="A41" s="103"/>
      <c r="B41" s="103"/>
      <c r="C41" s="103" t="s">
        <v>250</v>
      </c>
      <c r="D41" s="103" t="s">
        <v>589</v>
      </c>
      <c r="E41" s="113" t="s">
        <v>251</v>
      </c>
      <c r="F41" s="114">
        <f t="shared" si="3"/>
        <v>1060</v>
      </c>
      <c r="G41" s="114">
        <f t="shared" si="3"/>
        <v>0</v>
      </c>
      <c r="H41" s="114">
        <f t="shared" si="3"/>
        <v>1086</v>
      </c>
      <c r="I41" s="114">
        <f t="shared" si="3"/>
        <v>1085.3</v>
      </c>
      <c r="J41" s="11">
        <f t="shared" si="2"/>
        <v>0.9993554327808472</v>
      </c>
    </row>
    <row r="42" spans="1:10" ht="37.5">
      <c r="A42" s="103"/>
      <c r="B42" s="103"/>
      <c r="C42" s="97" t="s">
        <v>252</v>
      </c>
      <c r="D42" s="97" t="s">
        <v>589</v>
      </c>
      <c r="E42" s="115" t="s">
        <v>402</v>
      </c>
      <c r="F42" s="116">
        <f t="shared" si="3"/>
        <v>1060</v>
      </c>
      <c r="G42" s="116">
        <f t="shared" si="3"/>
        <v>0</v>
      </c>
      <c r="H42" s="116">
        <f t="shared" si="3"/>
        <v>1086</v>
      </c>
      <c r="I42" s="116">
        <f t="shared" si="3"/>
        <v>1085.3</v>
      </c>
      <c r="J42" s="176">
        <f t="shared" si="2"/>
        <v>0.9993554327808472</v>
      </c>
    </row>
    <row r="43" spans="1:10" ht="18.75">
      <c r="A43" s="97"/>
      <c r="B43" s="97"/>
      <c r="C43" s="97"/>
      <c r="D43" s="97" t="s">
        <v>18</v>
      </c>
      <c r="E43" s="117" t="s">
        <v>19</v>
      </c>
      <c r="F43" s="116">
        <v>1060</v>
      </c>
      <c r="G43" s="116"/>
      <c r="H43" s="116">
        <v>1086</v>
      </c>
      <c r="I43" s="116">
        <v>1085.3</v>
      </c>
      <c r="J43" s="176">
        <f t="shared" si="2"/>
        <v>0.9993554327808472</v>
      </c>
    </row>
    <row r="44" spans="1:10" ht="18.75">
      <c r="A44" s="103"/>
      <c r="B44" s="9" t="s">
        <v>301</v>
      </c>
      <c r="C44" s="8"/>
      <c r="D44" s="8"/>
      <c r="E44" s="10" t="s">
        <v>302</v>
      </c>
      <c r="F44" s="114" t="e">
        <f aca="true" t="shared" si="4" ref="F44:I47">F45</f>
        <v>#REF!</v>
      </c>
      <c r="G44" s="114" t="e">
        <f t="shared" si="4"/>
        <v>#REF!</v>
      </c>
      <c r="H44" s="114">
        <f t="shared" si="4"/>
        <v>89.1</v>
      </c>
      <c r="I44" s="114">
        <f t="shared" si="4"/>
        <v>89.05</v>
      </c>
      <c r="J44" s="11">
        <f t="shared" si="2"/>
        <v>0.9994388327721662</v>
      </c>
    </row>
    <row r="45" spans="1:10" ht="18.75">
      <c r="A45" s="103"/>
      <c r="B45" s="103" t="s">
        <v>648</v>
      </c>
      <c r="C45" s="103"/>
      <c r="D45" s="103"/>
      <c r="E45" s="119" t="s">
        <v>649</v>
      </c>
      <c r="F45" s="114" t="e">
        <f t="shared" si="4"/>
        <v>#REF!</v>
      </c>
      <c r="G45" s="114" t="e">
        <f t="shared" si="4"/>
        <v>#REF!</v>
      </c>
      <c r="H45" s="114">
        <f t="shared" si="4"/>
        <v>89.1</v>
      </c>
      <c r="I45" s="114">
        <f t="shared" si="4"/>
        <v>89.05</v>
      </c>
      <c r="J45" s="11">
        <f t="shared" si="2"/>
        <v>0.9994388327721662</v>
      </c>
    </row>
    <row r="46" spans="1:10" ht="18.75">
      <c r="A46" s="103"/>
      <c r="B46" s="103"/>
      <c r="C46" s="103" t="s">
        <v>241</v>
      </c>
      <c r="D46" s="103" t="s">
        <v>589</v>
      </c>
      <c r="E46" s="113" t="s">
        <v>242</v>
      </c>
      <c r="F46" s="114" t="e">
        <f>F47+#REF!</f>
        <v>#REF!</v>
      </c>
      <c r="G46" s="114" t="e">
        <f>G47+#REF!</f>
        <v>#REF!</v>
      </c>
      <c r="H46" s="114">
        <f>H47</f>
        <v>89.1</v>
      </c>
      <c r="I46" s="114">
        <f>I47</f>
        <v>89.05</v>
      </c>
      <c r="J46" s="11">
        <f t="shared" si="2"/>
        <v>0.9994388327721662</v>
      </c>
    </row>
    <row r="47" spans="1:10" ht="18.75">
      <c r="A47" s="97"/>
      <c r="B47" s="97"/>
      <c r="C47" s="97" t="s">
        <v>254</v>
      </c>
      <c r="D47" s="97" t="s">
        <v>589</v>
      </c>
      <c r="E47" s="115" t="s">
        <v>35</v>
      </c>
      <c r="F47" s="116">
        <f t="shared" si="4"/>
        <v>116</v>
      </c>
      <c r="G47" s="116">
        <f t="shared" si="4"/>
        <v>0</v>
      </c>
      <c r="H47" s="116">
        <f t="shared" si="4"/>
        <v>89.1</v>
      </c>
      <c r="I47" s="116">
        <f t="shared" si="4"/>
        <v>89.05</v>
      </c>
      <c r="J47" s="176">
        <f t="shared" si="2"/>
        <v>0.9994388327721662</v>
      </c>
    </row>
    <row r="48" spans="1:10" ht="18.75">
      <c r="A48" s="97"/>
      <c r="B48" s="97"/>
      <c r="C48" s="97"/>
      <c r="D48" s="97" t="s">
        <v>18</v>
      </c>
      <c r="E48" s="117" t="s">
        <v>19</v>
      </c>
      <c r="F48" s="116">
        <v>116</v>
      </c>
      <c r="G48" s="116"/>
      <c r="H48" s="116">
        <v>89.1</v>
      </c>
      <c r="I48" s="116">
        <v>89.05</v>
      </c>
      <c r="J48" s="176">
        <f t="shared" si="2"/>
        <v>0.9994388327721662</v>
      </c>
    </row>
    <row r="49" spans="1:10" ht="18.75">
      <c r="A49" s="97"/>
      <c r="B49" s="97"/>
      <c r="C49" s="97"/>
      <c r="D49" s="97"/>
      <c r="E49" s="115"/>
      <c r="F49" s="116"/>
      <c r="G49" s="116"/>
      <c r="H49" s="116"/>
      <c r="I49" s="116"/>
      <c r="J49" s="176"/>
    </row>
    <row r="50" spans="1:10" ht="18.75">
      <c r="A50" s="103" t="s">
        <v>265</v>
      </c>
      <c r="B50" s="103" t="s">
        <v>589</v>
      </c>
      <c r="C50" s="103" t="s">
        <v>589</v>
      </c>
      <c r="D50" s="103" t="s">
        <v>589</v>
      </c>
      <c r="E50" s="113" t="s">
        <v>917</v>
      </c>
      <c r="F50" s="114" t="e">
        <f>F51+F179+F236+F323+F488+F502+F553+F573+F643</f>
        <v>#REF!</v>
      </c>
      <c r="G50" s="114" t="e">
        <f>G51+G179+G236+G323+G488+G502+G553+G573+G643</f>
        <v>#REF!</v>
      </c>
      <c r="H50" s="114">
        <f>H51+H179+H236+H323+H488+H502+H553+H573+H643</f>
        <v>2022652.3579400002</v>
      </c>
      <c r="I50" s="114">
        <f>I51+I179+I236+I323+I488+I502+I553+I573+I643</f>
        <v>1813465.28894</v>
      </c>
      <c r="J50" s="11">
        <f aca="true" t="shared" si="5" ref="J50:J113">I50/H50</f>
        <v>0.8965778433556176</v>
      </c>
    </row>
    <row r="51" spans="1:10" ht="18.75">
      <c r="A51" s="103"/>
      <c r="B51" s="9" t="s">
        <v>256</v>
      </c>
      <c r="C51" s="9"/>
      <c r="D51" s="9"/>
      <c r="E51" s="10" t="s">
        <v>257</v>
      </c>
      <c r="F51" s="114" t="e">
        <f>F52+F58+F97+F101+F91+#REF!</f>
        <v>#REF!</v>
      </c>
      <c r="G51" s="114" t="e">
        <f>G52+G58+G97+G101+G91+#REF!</f>
        <v>#REF!</v>
      </c>
      <c r="H51" s="114">
        <f>H52+H58+H97+H101+H91</f>
        <v>241568.33469999998</v>
      </c>
      <c r="I51" s="114">
        <f>I52+I58+I97+I101+I91</f>
        <v>226798.3</v>
      </c>
      <c r="J51" s="11">
        <f t="shared" si="5"/>
        <v>0.9388577368041938</v>
      </c>
    </row>
    <row r="52" spans="1:10" ht="18.75">
      <c r="A52" s="103"/>
      <c r="B52" s="118" t="s">
        <v>266</v>
      </c>
      <c r="C52" s="9"/>
      <c r="D52" s="9"/>
      <c r="E52" s="10" t="s">
        <v>267</v>
      </c>
      <c r="F52" s="114">
        <f aca="true" t="shared" si="6" ref="F52:I54">F53</f>
        <v>3281.9</v>
      </c>
      <c r="G52" s="114">
        <f t="shared" si="6"/>
        <v>0</v>
      </c>
      <c r="H52" s="114">
        <f t="shared" si="6"/>
        <v>3581.9</v>
      </c>
      <c r="I52" s="114">
        <f t="shared" si="6"/>
        <v>3581.9</v>
      </c>
      <c r="J52" s="11">
        <f t="shared" si="5"/>
        <v>1</v>
      </c>
    </row>
    <row r="53" spans="1:10" ht="18.75">
      <c r="A53" s="103"/>
      <c r="B53" s="103"/>
      <c r="C53" s="103" t="s">
        <v>241</v>
      </c>
      <c r="D53" s="103" t="s">
        <v>589</v>
      </c>
      <c r="E53" s="113" t="s">
        <v>242</v>
      </c>
      <c r="F53" s="114">
        <f t="shared" si="6"/>
        <v>3281.9</v>
      </c>
      <c r="G53" s="114">
        <f t="shared" si="6"/>
        <v>0</v>
      </c>
      <c r="H53" s="114">
        <f>H54+H56</f>
        <v>3581.9</v>
      </c>
      <c r="I53" s="114">
        <f>I54+I56</f>
        <v>3581.9</v>
      </c>
      <c r="J53" s="11">
        <f t="shared" si="5"/>
        <v>1</v>
      </c>
    </row>
    <row r="54" spans="1:10" ht="37.5">
      <c r="A54" s="103"/>
      <c r="B54" s="103"/>
      <c r="C54" s="97" t="s">
        <v>243</v>
      </c>
      <c r="D54" s="97" t="s">
        <v>589</v>
      </c>
      <c r="E54" s="115" t="s">
        <v>918</v>
      </c>
      <c r="F54" s="116">
        <f t="shared" si="6"/>
        <v>3281.9</v>
      </c>
      <c r="G54" s="116">
        <f t="shared" si="6"/>
        <v>0</v>
      </c>
      <c r="H54" s="116">
        <f t="shared" si="6"/>
        <v>3281.9</v>
      </c>
      <c r="I54" s="116">
        <f t="shared" si="6"/>
        <v>3281.9</v>
      </c>
      <c r="J54" s="176">
        <f t="shared" si="5"/>
        <v>1</v>
      </c>
    </row>
    <row r="55" spans="1:10" ht="37.5">
      <c r="A55" s="97"/>
      <c r="B55" s="97"/>
      <c r="C55" s="97"/>
      <c r="D55" s="97" t="s">
        <v>36</v>
      </c>
      <c r="E55" s="117" t="s">
        <v>37</v>
      </c>
      <c r="F55" s="116">
        <v>3281.9</v>
      </c>
      <c r="G55" s="116"/>
      <c r="H55" s="116">
        <f>SUM(F55:G55)</f>
        <v>3281.9</v>
      </c>
      <c r="I55" s="116">
        <v>3281.9</v>
      </c>
      <c r="J55" s="176">
        <f t="shared" si="5"/>
        <v>1</v>
      </c>
    </row>
    <row r="56" spans="1:10" ht="37.5">
      <c r="A56" s="97"/>
      <c r="B56" s="97"/>
      <c r="C56" s="120" t="s">
        <v>919</v>
      </c>
      <c r="D56" s="120"/>
      <c r="E56" s="122" t="s">
        <v>920</v>
      </c>
      <c r="F56" s="116"/>
      <c r="G56" s="116"/>
      <c r="H56" s="132">
        <f>H57</f>
        <v>300</v>
      </c>
      <c r="I56" s="132">
        <f>I57</f>
        <v>300</v>
      </c>
      <c r="J56" s="177">
        <f t="shared" si="5"/>
        <v>1</v>
      </c>
    </row>
    <row r="57" spans="1:10" ht="37.5">
      <c r="A57" s="97"/>
      <c r="B57" s="97"/>
      <c r="C57" s="97"/>
      <c r="D57" s="120" t="s">
        <v>36</v>
      </c>
      <c r="E57" s="122" t="s">
        <v>37</v>
      </c>
      <c r="F57" s="116"/>
      <c r="G57" s="116"/>
      <c r="H57" s="132">
        <v>300</v>
      </c>
      <c r="I57" s="132">
        <v>300</v>
      </c>
      <c r="J57" s="177">
        <f t="shared" si="5"/>
        <v>1</v>
      </c>
    </row>
    <row r="58" spans="1:10" ht="37.5">
      <c r="A58" s="97"/>
      <c r="B58" s="118" t="s">
        <v>268</v>
      </c>
      <c r="C58" s="9"/>
      <c r="D58" s="9"/>
      <c r="E58" s="10" t="s">
        <v>269</v>
      </c>
      <c r="F58" s="114">
        <f>F59+F66</f>
        <v>107382.59999999999</v>
      </c>
      <c r="G58" s="114">
        <f>G59+G66</f>
        <v>-200</v>
      </c>
      <c r="H58" s="114">
        <f>H59+H66</f>
        <v>105568.66100000001</v>
      </c>
      <c r="I58" s="114">
        <f>I59+I66</f>
        <v>104255.29999999997</v>
      </c>
      <c r="J58" s="11">
        <f t="shared" si="5"/>
        <v>0.9875591772448451</v>
      </c>
    </row>
    <row r="59" spans="1:10" ht="18.75">
      <c r="A59" s="97"/>
      <c r="B59" s="118"/>
      <c r="C59" s="9" t="s">
        <v>212</v>
      </c>
      <c r="D59" s="9"/>
      <c r="E59" s="10" t="s">
        <v>921</v>
      </c>
      <c r="F59" s="114">
        <f aca="true" t="shared" si="7" ref="F59:I64">F60</f>
        <v>288.2</v>
      </c>
      <c r="G59" s="114">
        <f t="shared" si="7"/>
        <v>0</v>
      </c>
      <c r="H59" s="114">
        <f t="shared" si="7"/>
        <v>312</v>
      </c>
      <c r="I59" s="114">
        <f t="shared" si="7"/>
        <v>312</v>
      </c>
      <c r="J59" s="11">
        <f t="shared" si="5"/>
        <v>1</v>
      </c>
    </row>
    <row r="60" spans="1:10" ht="37.5">
      <c r="A60" s="97"/>
      <c r="B60" s="118"/>
      <c r="C60" s="9" t="s">
        <v>216</v>
      </c>
      <c r="D60" s="9"/>
      <c r="E60" s="10" t="s">
        <v>922</v>
      </c>
      <c r="F60" s="114">
        <f t="shared" si="7"/>
        <v>288.2</v>
      </c>
      <c r="G60" s="114">
        <f t="shared" si="7"/>
        <v>0</v>
      </c>
      <c r="H60" s="114">
        <f t="shared" si="7"/>
        <v>312</v>
      </c>
      <c r="I60" s="114">
        <f t="shared" si="7"/>
        <v>312</v>
      </c>
      <c r="J60" s="11">
        <f t="shared" si="5"/>
        <v>1</v>
      </c>
    </row>
    <row r="61" spans="1:10" ht="18.75">
      <c r="A61" s="97"/>
      <c r="B61" s="118"/>
      <c r="C61" s="9" t="s">
        <v>219</v>
      </c>
      <c r="D61" s="9"/>
      <c r="E61" s="10" t="s">
        <v>220</v>
      </c>
      <c r="F61" s="114">
        <f>F62+F64</f>
        <v>288.2</v>
      </c>
      <c r="G61" s="114">
        <f>G62+G64</f>
        <v>0</v>
      </c>
      <c r="H61" s="114">
        <f>H62+H64</f>
        <v>312</v>
      </c>
      <c r="I61" s="114">
        <f>I62+I64</f>
        <v>312</v>
      </c>
      <c r="J61" s="11">
        <f t="shared" si="5"/>
        <v>1</v>
      </c>
    </row>
    <row r="62" spans="1:10" ht="37.5">
      <c r="A62" s="120"/>
      <c r="B62" s="121"/>
      <c r="C62" s="120" t="s">
        <v>651</v>
      </c>
      <c r="D62" s="120"/>
      <c r="E62" s="122" t="s">
        <v>591</v>
      </c>
      <c r="F62" s="123">
        <f t="shared" si="7"/>
        <v>238.4</v>
      </c>
      <c r="G62" s="132">
        <f t="shared" si="7"/>
        <v>0</v>
      </c>
      <c r="H62" s="132">
        <f t="shared" si="7"/>
        <v>238.4</v>
      </c>
      <c r="I62" s="132">
        <f t="shared" si="7"/>
        <v>238.4</v>
      </c>
      <c r="J62" s="177">
        <f t="shared" si="5"/>
        <v>1</v>
      </c>
    </row>
    <row r="63" spans="1:10" ht="37.5">
      <c r="A63" s="120"/>
      <c r="B63" s="121"/>
      <c r="C63" s="120"/>
      <c r="D63" s="120" t="s">
        <v>36</v>
      </c>
      <c r="E63" s="122" t="s">
        <v>37</v>
      </c>
      <c r="F63" s="123">
        <v>238.4</v>
      </c>
      <c r="G63" s="132"/>
      <c r="H63" s="132">
        <f>SUM(F63:G63)</f>
        <v>238.4</v>
      </c>
      <c r="I63" s="132">
        <v>238.4</v>
      </c>
      <c r="J63" s="177">
        <f t="shared" si="5"/>
        <v>1</v>
      </c>
    </row>
    <row r="64" spans="1:10" ht="37.5">
      <c r="A64" s="120"/>
      <c r="B64" s="121"/>
      <c r="C64" s="120" t="s">
        <v>720</v>
      </c>
      <c r="D64" s="120"/>
      <c r="E64" s="122" t="s">
        <v>721</v>
      </c>
      <c r="F64" s="123">
        <f t="shared" si="7"/>
        <v>49.8</v>
      </c>
      <c r="G64" s="132">
        <f t="shared" si="7"/>
        <v>0</v>
      </c>
      <c r="H64" s="132">
        <f t="shared" si="7"/>
        <v>73.6</v>
      </c>
      <c r="I64" s="132">
        <f t="shared" si="7"/>
        <v>73.6</v>
      </c>
      <c r="J64" s="177">
        <f t="shared" si="5"/>
        <v>1</v>
      </c>
    </row>
    <row r="65" spans="1:10" ht="37.5">
      <c r="A65" s="120"/>
      <c r="B65" s="121"/>
      <c r="C65" s="120"/>
      <c r="D65" s="120" t="s">
        <v>36</v>
      </c>
      <c r="E65" s="122" t="s">
        <v>37</v>
      </c>
      <c r="F65" s="123">
        <v>49.8</v>
      </c>
      <c r="G65" s="132"/>
      <c r="H65" s="132">
        <v>73.6</v>
      </c>
      <c r="I65" s="132">
        <v>73.6</v>
      </c>
      <c r="J65" s="177">
        <f t="shared" si="5"/>
        <v>1</v>
      </c>
    </row>
    <row r="66" spans="1:10" ht="37.5">
      <c r="A66" s="103"/>
      <c r="B66" s="103"/>
      <c r="C66" s="103" t="s">
        <v>221</v>
      </c>
      <c r="D66" s="103" t="s">
        <v>589</v>
      </c>
      <c r="E66" s="113" t="s">
        <v>336</v>
      </c>
      <c r="F66" s="114">
        <f aca="true" t="shared" si="8" ref="F66:I67">F67</f>
        <v>107094.4</v>
      </c>
      <c r="G66" s="114">
        <f t="shared" si="8"/>
        <v>-200</v>
      </c>
      <c r="H66" s="114">
        <f t="shared" si="8"/>
        <v>105256.66100000001</v>
      </c>
      <c r="I66" s="114">
        <f t="shared" si="8"/>
        <v>103943.29999999997</v>
      </c>
      <c r="J66" s="11">
        <f t="shared" si="5"/>
        <v>0.9875223003701397</v>
      </c>
    </row>
    <row r="67" spans="1:10" ht="37.5">
      <c r="A67" s="103"/>
      <c r="B67" s="103"/>
      <c r="C67" s="103" t="s">
        <v>228</v>
      </c>
      <c r="D67" s="103" t="s">
        <v>589</v>
      </c>
      <c r="E67" s="113" t="s">
        <v>229</v>
      </c>
      <c r="F67" s="114">
        <f t="shared" si="8"/>
        <v>107094.4</v>
      </c>
      <c r="G67" s="114">
        <f t="shared" si="8"/>
        <v>-200</v>
      </c>
      <c r="H67" s="114">
        <f t="shared" si="8"/>
        <v>105256.66100000001</v>
      </c>
      <c r="I67" s="114">
        <f t="shared" si="8"/>
        <v>103943.29999999997</v>
      </c>
      <c r="J67" s="11">
        <f t="shared" si="5"/>
        <v>0.9875223003701397</v>
      </c>
    </row>
    <row r="68" spans="1:10" ht="37.5">
      <c r="A68" s="103"/>
      <c r="B68" s="103"/>
      <c r="C68" s="103" t="s">
        <v>230</v>
      </c>
      <c r="D68" s="103"/>
      <c r="E68" s="113" t="s">
        <v>32</v>
      </c>
      <c r="F68" s="114">
        <f>F69+F73+F82+F77+F75+F85+F79+F87</f>
        <v>107094.4</v>
      </c>
      <c r="G68" s="114">
        <f>G69+G73+G82+G77+G75+G85+G79+G87</f>
        <v>-200</v>
      </c>
      <c r="H68" s="114">
        <f>H69+H73+H82+H77+H75+H85+H79+H87+H89</f>
        <v>105256.66100000001</v>
      </c>
      <c r="I68" s="114">
        <f>I69+I73+I82+I77+I75+I85+I79+I87+I89</f>
        <v>103943.29999999997</v>
      </c>
      <c r="J68" s="11">
        <f t="shared" si="5"/>
        <v>0.9875223003701397</v>
      </c>
    </row>
    <row r="69" spans="1:10" ht="18.75">
      <c r="A69" s="103"/>
      <c r="B69" s="103"/>
      <c r="C69" s="97" t="s">
        <v>231</v>
      </c>
      <c r="D69" s="97" t="s">
        <v>589</v>
      </c>
      <c r="E69" s="115" t="s">
        <v>35</v>
      </c>
      <c r="F69" s="116">
        <f>SUM(F70:F72)</f>
        <v>100596.6</v>
      </c>
      <c r="G69" s="116">
        <f>SUM(G70:G72)</f>
        <v>-200</v>
      </c>
      <c r="H69" s="116">
        <f>SUM(H70:H72)</f>
        <v>98286.56100000002</v>
      </c>
      <c r="I69" s="116">
        <f>SUM(I70:I72)</f>
        <v>97066.69999999998</v>
      </c>
      <c r="J69" s="176">
        <f t="shared" si="5"/>
        <v>0.9875887304674336</v>
      </c>
    </row>
    <row r="70" spans="1:10" ht="37.5">
      <c r="A70" s="97"/>
      <c r="B70" s="97"/>
      <c r="C70" s="97"/>
      <c r="D70" s="97" t="s">
        <v>36</v>
      </c>
      <c r="E70" s="117" t="s">
        <v>37</v>
      </c>
      <c r="F70" s="116">
        <v>89672.6</v>
      </c>
      <c r="G70" s="116"/>
      <c r="H70" s="116">
        <v>88524.1</v>
      </c>
      <c r="I70" s="116">
        <v>87950.4</v>
      </c>
      <c r="J70" s="176">
        <f t="shared" si="5"/>
        <v>0.9935192789308221</v>
      </c>
    </row>
    <row r="71" spans="1:10" ht="18.75">
      <c r="A71" s="97"/>
      <c r="B71" s="97"/>
      <c r="C71" s="97"/>
      <c r="D71" s="97" t="s">
        <v>18</v>
      </c>
      <c r="E71" s="117" t="s">
        <v>19</v>
      </c>
      <c r="F71" s="116">
        <v>10734</v>
      </c>
      <c r="G71" s="116">
        <v>-200</v>
      </c>
      <c r="H71" s="116">
        <v>9594.521</v>
      </c>
      <c r="I71" s="116">
        <v>8948.4</v>
      </c>
      <c r="J71" s="176">
        <f t="shared" si="5"/>
        <v>0.9326572947206013</v>
      </c>
    </row>
    <row r="72" spans="1:10" ht="18.75">
      <c r="A72" s="97"/>
      <c r="B72" s="97"/>
      <c r="C72" s="97"/>
      <c r="D72" s="97" t="s">
        <v>48</v>
      </c>
      <c r="E72" s="117" t="s">
        <v>49</v>
      </c>
      <c r="F72" s="116">
        <v>190</v>
      </c>
      <c r="G72" s="116"/>
      <c r="H72" s="116">
        <v>167.94</v>
      </c>
      <c r="I72" s="116">
        <v>167.9</v>
      </c>
      <c r="J72" s="176">
        <f t="shared" si="5"/>
        <v>0.9997618196975111</v>
      </c>
    </row>
    <row r="73" spans="1:10" ht="18.75">
      <c r="A73" s="103"/>
      <c r="B73" s="103"/>
      <c r="C73" s="97" t="s">
        <v>233</v>
      </c>
      <c r="D73" s="97" t="s">
        <v>589</v>
      </c>
      <c r="E73" s="115" t="s">
        <v>401</v>
      </c>
      <c r="F73" s="116">
        <f>F74</f>
        <v>700</v>
      </c>
      <c r="G73" s="116">
        <f>G74</f>
        <v>0</v>
      </c>
      <c r="H73" s="116">
        <f>H74</f>
        <v>700</v>
      </c>
      <c r="I73" s="116">
        <f>I74</f>
        <v>649</v>
      </c>
      <c r="J73" s="176">
        <f t="shared" si="5"/>
        <v>0.9271428571428572</v>
      </c>
    </row>
    <row r="74" spans="1:10" ht="18.75">
      <c r="A74" s="97"/>
      <c r="B74" s="97"/>
      <c r="C74" s="97"/>
      <c r="D74" s="97" t="s">
        <v>18</v>
      </c>
      <c r="E74" s="117" t="s">
        <v>19</v>
      </c>
      <c r="F74" s="116">
        <v>700</v>
      </c>
      <c r="G74" s="116"/>
      <c r="H74" s="116">
        <f>SUM(F74:G74)</f>
        <v>700</v>
      </c>
      <c r="I74" s="116">
        <v>649</v>
      </c>
      <c r="J74" s="176">
        <f t="shared" si="5"/>
        <v>0.9271428571428572</v>
      </c>
    </row>
    <row r="75" spans="1:10" ht="37.5">
      <c r="A75" s="120"/>
      <c r="B75" s="120"/>
      <c r="C75" s="124" t="s">
        <v>657</v>
      </c>
      <c r="D75" s="120"/>
      <c r="E75" s="122" t="s">
        <v>592</v>
      </c>
      <c r="F75" s="123">
        <f>F76</f>
        <v>15.7</v>
      </c>
      <c r="G75" s="132">
        <f>G76</f>
        <v>0</v>
      </c>
      <c r="H75" s="132">
        <f>H76</f>
        <v>15.7</v>
      </c>
      <c r="I75" s="132"/>
      <c r="J75" s="177"/>
    </row>
    <row r="76" spans="1:10" ht="37.5">
      <c r="A76" s="120"/>
      <c r="B76" s="120"/>
      <c r="C76" s="124"/>
      <c r="D76" s="120" t="s">
        <v>36</v>
      </c>
      <c r="E76" s="122" t="s">
        <v>37</v>
      </c>
      <c r="F76" s="123">
        <v>15.7</v>
      </c>
      <c r="G76" s="132"/>
      <c r="H76" s="132">
        <f>SUM(F76:G76)</f>
        <v>15.7</v>
      </c>
      <c r="I76" s="132"/>
      <c r="J76" s="177"/>
    </row>
    <row r="77" spans="1:10" ht="18.75">
      <c r="A77" s="120"/>
      <c r="B77" s="120"/>
      <c r="C77" s="124" t="s">
        <v>652</v>
      </c>
      <c r="D77" s="120"/>
      <c r="E77" s="122" t="s">
        <v>237</v>
      </c>
      <c r="F77" s="123">
        <f>F78</f>
        <v>66.6</v>
      </c>
      <c r="G77" s="132">
        <f>G78</f>
        <v>0</v>
      </c>
      <c r="H77" s="132">
        <f>H78</f>
        <v>66.6</v>
      </c>
      <c r="I77" s="132">
        <f>I78</f>
        <v>51.8</v>
      </c>
      <c r="J77" s="177">
        <f t="shared" si="5"/>
        <v>0.7777777777777778</v>
      </c>
    </row>
    <row r="78" spans="1:10" ht="18.75">
      <c r="A78" s="120"/>
      <c r="B78" s="120"/>
      <c r="C78" s="124"/>
      <c r="D78" s="120" t="s">
        <v>18</v>
      </c>
      <c r="E78" s="122" t="s">
        <v>19</v>
      </c>
      <c r="F78" s="123">
        <v>66.6</v>
      </c>
      <c r="G78" s="132"/>
      <c r="H78" s="132">
        <f>SUM(F78:G78)</f>
        <v>66.6</v>
      </c>
      <c r="I78" s="132">
        <v>51.8</v>
      </c>
      <c r="J78" s="177">
        <f t="shared" si="5"/>
        <v>0.7777777777777778</v>
      </c>
    </row>
    <row r="79" spans="1:10" ht="18.75">
      <c r="A79" s="120"/>
      <c r="B79" s="120"/>
      <c r="C79" s="124" t="s">
        <v>653</v>
      </c>
      <c r="D79" s="120"/>
      <c r="E79" s="122" t="s">
        <v>351</v>
      </c>
      <c r="F79" s="123">
        <f>F80+F81</f>
        <v>267.2</v>
      </c>
      <c r="G79" s="132">
        <f>G80+G81</f>
        <v>0</v>
      </c>
      <c r="H79" s="132">
        <f>H80+H81</f>
        <v>267.2</v>
      </c>
      <c r="I79" s="132">
        <f>I80+I81</f>
        <v>255.2</v>
      </c>
      <c r="J79" s="177">
        <f t="shared" si="5"/>
        <v>0.9550898203592815</v>
      </c>
    </row>
    <row r="80" spans="1:10" ht="37.5">
      <c r="A80" s="120"/>
      <c r="B80" s="120"/>
      <c r="C80" s="124"/>
      <c r="D80" s="120" t="s">
        <v>36</v>
      </c>
      <c r="E80" s="122" t="s">
        <v>37</v>
      </c>
      <c r="F80" s="123">
        <v>227.2</v>
      </c>
      <c r="G80" s="132"/>
      <c r="H80" s="132">
        <f>SUM(F80:G80)</f>
        <v>227.2</v>
      </c>
      <c r="I80" s="132">
        <v>227.2</v>
      </c>
      <c r="J80" s="177">
        <f t="shared" si="5"/>
        <v>1</v>
      </c>
    </row>
    <row r="81" spans="1:10" ht="18.75">
      <c r="A81" s="120"/>
      <c r="B81" s="120"/>
      <c r="C81" s="124"/>
      <c r="D81" s="120" t="s">
        <v>18</v>
      </c>
      <c r="E81" s="122" t="s">
        <v>19</v>
      </c>
      <c r="F81" s="123">
        <v>40</v>
      </c>
      <c r="G81" s="132"/>
      <c r="H81" s="132">
        <f>SUM(F81:G81)</f>
        <v>40</v>
      </c>
      <c r="I81" s="132">
        <v>28</v>
      </c>
      <c r="J81" s="177">
        <f t="shared" si="5"/>
        <v>0.7</v>
      </c>
    </row>
    <row r="82" spans="1:10" ht="18.75">
      <c r="A82" s="120"/>
      <c r="B82" s="120"/>
      <c r="C82" s="124" t="s">
        <v>654</v>
      </c>
      <c r="D82" s="120"/>
      <c r="E82" s="122" t="s">
        <v>722</v>
      </c>
      <c r="F82" s="123">
        <f>F83+F84</f>
        <v>4816.9</v>
      </c>
      <c r="G82" s="132">
        <f>G83+G84</f>
        <v>0</v>
      </c>
      <c r="H82" s="132">
        <f>H83+H84</f>
        <v>4816.900000000001</v>
      </c>
      <c r="I82" s="132">
        <f>I83+I84</f>
        <v>4816.900000000001</v>
      </c>
      <c r="J82" s="177">
        <f t="shared" si="5"/>
        <v>1</v>
      </c>
    </row>
    <row r="83" spans="1:10" ht="37.5">
      <c r="A83" s="120"/>
      <c r="B83" s="120"/>
      <c r="C83" s="124"/>
      <c r="D83" s="120" t="s">
        <v>36</v>
      </c>
      <c r="E83" s="122" t="s">
        <v>37</v>
      </c>
      <c r="F83" s="123">
        <v>4696.9</v>
      </c>
      <c r="G83" s="132"/>
      <c r="H83" s="132">
        <v>4778.1</v>
      </c>
      <c r="I83" s="132">
        <v>4778.1</v>
      </c>
      <c r="J83" s="177">
        <f t="shared" si="5"/>
        <v>1</v>
      </c>
    </row>
    <row r="84" spans="1:10" ht="18.75">
      <c r="A84" s="120"/>
      <c r="B84" s="120"/>
      <c r="C84" s="124"/>
      <c r="D84" s="120" t="s">
        <v>18</v>
      </c>
      <c r="E84" s="122" t="s">
        <v>19</v>
      </c>
      <c r="F84" s="123">
        <v>120</v>
      </c>
      <c r="G84" s="132"/>
      <c r="H84" s="132">
        <v>38.8</v>
      </c>
      <c r="I84" s="132">
        <v>38.8</v>
      </c>
      <c r="J84" s="177">
        <f t="shared" si="5"/>
        <v>1</v>
      </c>
    </row>
    <row r="85" spans="1:10" ht="37.5">
      <c r="A85" s="120"/>
      <c r="B85" s="120"/>
      <c r="C85" s="124" t="s">
        <v>655</v>
      </c>
      <c r="D85" s="120"/>
      <c r="E85" s="122" t="s">
        <v>656</v>
      </c>
      <c r="F85" s="123">
        <f>F86</f>
        <v>0.5</v>
      </c>
      <c r="G85" s="132">
        <f>G86</f>
        <v>0</v>
      </c>
      <c r="H85" s="132">
        <f>H86</f>
        <v>0.5</v>
      </c>
      <c r="I85" s="132">
        <f>I86</f>
        <v>0.5</v>
      </c>
      <c r="J85" s="177">
        <f t="shared" si="5"/>
        <v>1</v>
      </c>
    </row>
    <row r="86" spans="1:10" ht="37.5">
      <c r="A86" s="120"/>
      <c r="B86" s="120"/>
      <c r="C86" s="124"/>
      <c r="D86" s="120" t="s">
        <v>36</v>
      </c>
      <c r="E86" s="122" t="s">
        <v>37</v>
      </c>
      <c r="F86" s="123">
        <v>0.5</v>
      </c>
      <c r="G86" s="132"/>
      <c r="H86" s="132">
        <f>SUM(F86:G86)</f>
        <v>0.5</v>
      </c>
      <c r="I86" s="132">
        <v>0.5</v>
      </c>
      <c r="J86" s="177">
        <f t="shared" si="5"/>
        <v>1</v>
      </c>
    </row>
    <row r="87" spans="1:10" ht="18.75">
      <c r="A87" s="120"/>
      <c r="B87" s="120"/>
      <c r="C87" s="124" t="s">
        <v>723</v>
      </c>
      <c r="D87" s="120"/>
      <c r="E87" s="122" t="s">
        <v>724</v>
      </c>
      <c r="F87" s="123">
        <f>F88</f>
        <v>630.9</v>
      </c>
      <c r="G87" s="132">
        <f>G88</f>
        <v>0</v>
      </c>
      <c r="H87" s="132">
        <f>H88</f>
        <v>630.9</v>
      </c>
      <c r="I87" s="132">
        <f>I88</f>
        <v>630.9</v>
      </c>
      <c r="J87" s="177">
        <f t="shared" si="5"/>
        <v>1</v>
      </c>
    </row>
    <row r="88" spans="1:10" ht="37.5">
      <c r="A88" s="120"/>
      <c r="B88" s="120"/>
      <c r="C88" s="124"/>
      <c r="D88" s="120" t="s">
        <v>36</v>
      </c>
      <c r="E88" s="122" t="s">
        <v>37</v>
      </c>
      <c r="F88" s="123">
        <v>630.9</v>
      </c>
      <c r="G88" s="132"/>
      <c r="H88" s="132">
        <f>SUM(F88:G88)</f>
        <v>630.9</v>
      </c>
      <c r="I88" s="132">
        <v>630.9</v>
      </c>
      <c r="J88" s="177">
        <f t="shared" si="5"/>
        <v>1</v>
      </c>
    </row>
    <row r="89" spans="1:10" ht="18.75">
      <c r="A89" s="97"/>
      <c r="B89" s="97"/>
      <c r="C89" s="8" t="s">
        <v>923</v>
      </c>
      <c r="D89" s="97"/>
      <c r="E89" s="122" t="s">
        <v>924</v>
      </c>
      <c r="F89" s="123"/>
      <c r="G89" s="123"/>
      <c r="H89" s="123">
        <f>H90</f>
        <v>472.3</v>
      </c>
      <c r="I89" s="123">
        <f>I90</f>
        <v>472.3</v>
      </c>
      <c r="J89" s="177">
        <f t="shared" si="5"/>
        <v>1</v>
      </c>
    </row>
    <row r="90" spans="1:10" ht="37.5">
      <c r="A90" s="97"/>
      <c r="B90" s="97"/>
      <c r="C90" s="8"/>
      <c r="D90" s="97" t="s">
        <v>36</v>
      </c>
      <c r="E90" s="122" t="s">
        <v>37</v>
      </c>
      <c r="F90" s="123"/>
      <c r="G90" s="123"/>
      <c r="H90" s="123">
        <v>472.3</v>
      </c>
      <c r="I90" s="123">
        <v>472.3</v>
      </c>
      <c r="J90" s="177">
        <f t="shared" si="5"/>
        <v>1</v>
      </c>
    </row>
    <row r="91" spans="1:10" ht="18.75">
      <c r="A91" s="97"/>
      <c r="B91" s="103" t="s">
        <v>658</v>
      </c>
      <c r="C91" s="9"/>
      <c r="D91" s="103"/>
      <c r="E91" s="119" t="s">
        <v>337</v>
      </c>
      <c r="F91" s="114">
        <f aca="true" t="shared" si="9" ref="F91:H95">F92</f>
        <v>117.2</v>
      </c>
      <c r="G91" s="114">
        <f t="shared" si="9"/>
        <v>0</v>
      </c>
      <c r="H91" s="114">
        <f t="shared" si="9"/>
        <v>60.400000000000006</v>
      </c>
      <c r="I91" s="114"/>
      <c r="J91" s="11"/>
    </row>
    <row r="92" spans="1:10" ht="37.5">
      <c r="A92" s="97"/>
      <c r="B92" s="103"/>
      <c r="C92" s="103" t="s">
        <v>221</v>
      </c>
      <c r="D92" s="103" t="s">
        <v>589</v>
      </c>
      <c r="E92" s="113" t="s">
        <v>336</v>
      </c>
      <c r="F92" s="114">
        <f t="shared" si="9"/>
        <v>117.2</v>
      </c>
      <c r="G92" s="114">
        <f t="shared" si="9"/>
        <v>0</v>
      </c>
      <c r="H92" s="114">
        <f t="shared" si="9"/>
        <v>60.400000000000006</v>
      </c>
      <c r="I92" s="114"/>
      <c r="J92" s="11"/>
    </row>
    <row r="93" spans="1:10" ht="37.5">
      <c r="A93" s="97"/>
      <c r="B93" s="103"/>
      <c r="C93" s="103" t="s">
        <v>228</v>
      </c>
      <c r="D93" s="103" t="s">
        <v>589</v>
      </c>
      <c r="E93" s="113" t="s">
        <v>229</v>
      </c>
      <c r="F93" s="114">
        <f t="shared" si="9"/>
        <v>117.2</v>
      </c>
      <c r="G93" s="114">
        <f t="shared" si="9"/>
        <v>0</v>
      </c>
      <c r="H93" s="114">
        <f t="shared" si="9"/>
        <v>60.400000000000006</v>
      </c>
      <c r="I93" s="114"/>
      <c r="J93" s="11"/>
    </row>
    <row r="94" spans="1:10" ht="37.5">
      <c r="A94" s="97"/>
      <c r="B94" s="97"/>
      <c r="C94" s="103" t="s">
        <v>230</v>
      </c>
      <c r="D94" s="103"/>
      <c r="E94" s="113" t="s">
        <v>32</v>
      </c>
      <c r="F94" s="114">
        <f t="shared" si="9"/>
        <v>117.2</v>
      </c>
      <c r="G94" s="114">
        <f t="shared" si="9"/>
        <v>0</v>
      </c>
      <c r="H94" s="114">
        <f t="shared" si="9"/>
        <v>60.400000000000006</v>
      </c>
      <c r="I94" s="114"/>
      <c r="J94" s="11"/>
    </row>
    <row r="95" spans="1:10" ht="37.5">
      <c r="A95" s="120"/>
      <c r="B95" s="120"/>
      <c r="C95" s="124" t="s">
        <v>659</v>
      </c>
      <c r="D95" s="120"/>
      <c r="E95" s="125" t="s">
        <v>725</v>
      </c>
      <c r="F95" s="123">
        <f t="shared" si="9"/>
        <v>117.2</v>
      </c>
      <c r="G95" s="132">
        <f t="shared" si="9"/>
        <v>0</v>
      </c>
      <c r="H95" s="132">
        <f t="shared" si="9"/>
        <v>60.400000000000006</v>
      </c>
      <c r="I95" s="132"/>
      <c r="J95" s="177"/>
    </row>
    <row r="96" spans="1:10" ht="18.75">
      <c r="A96" s="120"/>
      <c r="B96" s="120"/>
      <c r="C96" s="124"/>
      <c r="D96" s="120" t="s">
        <v>18</v>
      </c>
      <c r="E96" s="122" t="s">
        <v>19</v>
      </c>
      <c r="F96" s="123">
        <v>117.2</v>
      </c>
      <c r="G96" s="132"/>
      <c r="H96" s="132">
        <f>117.2-56.8</f>
        <v>60.400000000000006</v>
      </c>
      <c r="I96" s="132"/>
      <c r="J96" s="177"/>
    </row>
    <row r="97" spans="1:10" ht="18.75">
      <c r="A97" s="97"/>
      <c r="B97" s="118" t="s">
        <v>726</v>
      </c>
      <c r="C97" s="9"/>
      <c r="D97" s="9"/>
      <c r="E97" s="10" t="s">
        <v>727</v>
      </c>
      <c r="F97" s="114">
        <f aca="true" t="shared" si="10" ref="F97:H99">F98</f>
        <v>3500</v>
      </c>
      <c r="G97" s="114">
        <f t="shared" si="10"/>
        <v>0</v>
      </c>
      <c r="H97" s="114">
        <f t="shared" si="10"/>
        <v>4444.9</v>
      </c>
      <c r="I97" s="114"/>
      <c r="J97" s="11"/>
    </row>
    <row r="98" spans="1:10" ht="18.75">
      <c r="A98" s="103"/>
      <c r="B98" s="103"/>
      <c r="C98" s="103" t="s">
        <v>250</v>
      </c>
      <c r="D98" s="103" t="s">
        <v>589</v>
      </c>
      <c r="E98" s="113" t="s">
        <v>251</v>
      </c>
      <c r="F98" s="114">
        <f t="shared" si="10"/>
        <v>3500</v>
      </c>
      <c r="G98" s="114">
        <f t="shared" si="10"/>
        <v>0</v>
      </c>
      <c r="H98" s="114">
        <f t="shared" si="10"/>
        <v>4444.9</v>
      </c>
      <c r="I98" s="114"/>
      <c r="J98" s="11"/>
    </row>
    <row r="99" spans="1:10" ht="18.75">
      <c r="A99" s="103"/>
      <c r="B99" s="103"/>
      <c r="C99" s="126" t="s">
        <v>728</v>
      </c>
      <c r="D99" s="97" t="s">
        <v>589</v>
      </c>
      <c r="E99" s="115" t="s">
        <v>925</v>
      </c>
      <c r="F99" s="116">
        <f t="shared" si="10"/>
        <v>3500</v>
      </c>
      <c r="G99" s="116">
        <f t="shared" si="10"/>
        <v>0</v>
      </c>
      <c r="H99" s="116">
        <f t="shared" si="10"/>
        <v>4444.9</v>
      </c>
      <c r="I99" s="116"/>
      <c r="J99" s="176"/>
    </row>
    <row r="100" spans="1:10" ht="18.75">
      <c r="A100" s="97"/>
      <c r="B100" s="97"/>
      <c r="C100" s="97"/>
      <c r="D100" s="97" t="s">
        <v>48</v>
      </c>
      <c r="E100" s="117" t="s">
        <v>49</v>
      </c>
      <c r="F100" s="116">
        <v>3500</v>
      </c>
      <c r="G100" s="116"/>
      <c r="H100" s="116">
        <v>4444.9</v>
      </c>
      <c r="I100" s="116"/>
      <c r="J100" s="176"/>
    </row>
    <row r="101" spans="1:10" ht="18.75">
      <c r="A101" s="97"/>
      <c r="B101" s="118" t="s">
        <v>260</v>
      </c>
      <c r="C101" s="9"/>
      <c r="D101" s="9"/>
      <c r="E101" s="10" t="s">
        <v>261</v>
      </c>
      <c r="F101" s="114" t="e">
        <f>F108+F121+F131+#REF!+F163</f>
        <v>#REF!</v>
      </c>
      <c r="G101" s="114" t="e">
        <f>G108+G121+G131+#REF!+G163</f>
        <v>#REF!</v>
      </c>
      <c r="H101" s="114">
        <f>H108+H121+H131+H163+H102</f>
        <v>127912.4737</v>
      </c>
      <c r="I101" s="114">
        <f>I108+I121+I131+I163+I102</f>
        <v>118961.1</v>
      </c>
      <c r="J101" s="11">
        <f t="shared" si="5"/>
        <v>0.9300195403851376</v>
      </c>
    </row>
    <row r="102" spans="1:10" ht="37.5">
      <c r="A102" s="97"/>
      <c r="B102" s="118"/>
      <c r="C102" s="103" t="s">
        <v>84</v>
      </c>
      <c r="D102" s="103" t="s">
        <v>589</v>
      </c>
      <c r="E102" s="113" t="s">
        <v>744</v>
      </c>
      <c r="F102" s="114"/>
      <c r="G102" s="114"/>
      <c r="H102" s="114">
        <f aca="true" t="shared" si="11" ref="H102:I104">H103</f>
        <v>1102.6</v>
      </c>
      <c r="I102" s="114">
        <f t="shared" si="11"/>
        <v>1093.2</v>
      </c>
      <c r="J102" s="11">
        <f t="shared" si="5"/>
        <v>0.9914746961726829</v>
      </c>
    </row>
    <row r="103" spans="1:10" ht="18.75">
      <c r="A103" s="97"/>
      <c r="B103" s="118"/>
      <c r="C103" s="103" t="s">
        <v>85</v>
      </c>
      <c r="D103" s="103" t="s">
        <v>589</v>
      </c>
      <c r="E103" s="113" t="s">
        <v>280</v>
      </c>
      <c r="F103" s="114"/>
      <c r="G103" s="114"/>
      <c r="H103" s="114">
        <f t="shared" si="11"/>
        <v>1102.6</v>
      </c>
      <c r="I103" s="114">
        <f t="shared" si="11"/>
        <v>1093.2</v>
      </c>
      <c r="J103" s="11">
        <f t="shared" si="5"/>
        <v>0.9914746961726829</v>
      </c>
    </row>
    <row r="104" spans="1:10" ht="18.75">
      <c r="A104" s="97"/>
      <c r="B104" s="118"/>
      <c r="C104" s="103" t="s">
        <v>926</v>
      </c>
      <c r="D104" s="103"/>
      <c r="E104" s="113" t="s">
        <v>927</v>
      </c>
      <c r="F104" s="114"/>
      <c r="G104" s="114"/>
      <c r="H104" s="114">
        <f t="shared" si="11"/>
        <v>1102.6</v>
      </c>
      <c r="I104" s="114">
        <f t="shared" si="11"/>
        <v>1093.2</v>
      </c>
      <c r="J104" s="11">
        <f t="shared" si="5"/>
        <v>0.9914746961726829</v>
      </c>
    </row>
    <row r="105" spans="1:10" ht="18.75">
      <c r="A105" s="97"/>
      <c r="B105" s="118"/>
      <c r="C105" s="8" t="s">
        <v>928</v>
      </c>
      <c r="D105" s="9"/>
      <c r="E105" s="140" t="s">
        <v>929</v>
      </c>
      <c r="F105" s="114"/>
      <c r="G105" s="114"/>
      <c r="H105" s="116">
        <f>H106+H107</f>
        <v>1102.6</v>
      </c>
      <c r="I105" s="116">
        <f>I106+I107</f>
        <v>1093.2</v>
      </c>
      <c r="J105" s="11">
        <f t="shared" si="5"/>
        <v>0.9914746961726829</v>
      </c>
    </row>
    <row r="106" spans="1:10" ht="18.75">
      <c r="A106" s="97"/>
      <c r="B106" s="118"/>
      <c r="C106" s="9"/>
      <c r="D106" s="97" t="s">
        <v>18</v>
      </c>
      <c r="E106" s="117" t="s">
        <v>19</v>
      </c>
      <c r="F106" s="114"/>
      <c r="G106" s="114"/>
      <c r="H106" s="116">
        <v>788</v>
      </c>
      <c r="I106" s="116">
        <v>778.6</v>
      </c>
      <c r="J106" s="176">
        <f t="shared" si="5"/>
        <v>0.9880710659898477</v>
      </c>
    </row>
    <row r="107" spans="1:10" ht="18.75">
      <c r="A107" s="97"/>
      <c r="B107" s="118"/>
      <c r="C107" s="9"/>
      <c r="D107" s="97" t="s">
        <v>14</v>
      </c>
      <c r="E107" s="117" t="s">
        <v>15</v>
      </c>
      <c r="F107" s="114"/>
      <c r="G107" s="114"/>
      <c r="H107" s="116">
        <v>314.6</v>
      </c>
      <c r="I107" s="116">
        <v>314.6</v>
      </c>
      <c r="J107" s="176">
        <f t="shared" si="5"/>
        <v>1</v>
      </c>
    </row>
    <row r="108" spans="1:10" ht="18.75">
      <c r="A108" s="103"/>
      <c r="B108" s="103"/>
      <c r="C108" s="103" t="s">
        <v>141</v>
      </c>
      <c r="D108" s="103" t="s">
        <v>589</v>
      </c>
      <c r="E108" s="113" t="s">
        <v>729</v>
      </c>
      <c r="F108" s="114">
        <f>F115</f>
        <v>17420</v>
      </c>
      <c r="G108" s="114">
        <f>G115</f>
        <v>-240</v>
      </c>
      <c r="H108" s="114">
        <f>H115+H109</f>
        <v>9426.699999999999</v>
      </c>
      <c r="I108" s="114">
        <f>I115+I109</f>
        <v>9417.4</v>
      </c>
      <c r="J108" s="11">
        <f t="shared" si="5"/>
        <v>0.9990134405465328</v>
      </c>
    </row>
    <row r="109" spans="1:10" ht="18.75">
      <c r="A109" s="103"/>
      <c r="B109" s="103"/>
      <c r="C109" s="103" t="s">
        <v>142</v>
      </c>
      <c r="D109" s="103"/>
      <c r="E109" s="113" t="s">
        <v>143</v>
      </c>
      <c r="F109" s="114"/>
      <c r="G109" s="114"/>
      <c r="H109" s="114">
        <f aca="true" t="shared" si="12" ref="H109:I113">H110</f>
        <v>1384.3999999999999</v>
      </c>
      <c r="I109" s="114">
        <f t="shared" si="12"/>
        <v>1375.1</v>
      </c>
      <c r="J109" s="11">
        <f t="shared" si="5"/>
        <v>0.9932822883559665</v>
      </c>
    </row>
    <row r="110" spans="1:10" ht="18.75">
      <c r="A110" s="103"/>
      <c r="B110" s="103"/>
      <c r="C110" s="103" t="s">
        <v>148</v>
      </c>
      <c r="D110" s="103"/>
      <c r="E110" s="113" t="s">
        <v>799</v>
      </c>
      <c r="F110" s="114"/>
      <c r="G110" s="114"/>
      <c r="H110" s="114">
        <f>H113+H111</f>
        <v>1384.3999999999999</v>
      </c>
      <c r="I110" s="114">
        <f>I113+I111</f>
        <v>1375.1</v>
      </c>
      <c r="J110" s="11">
        <f t="shared" si="5"/>
        <v>0.9932822883559665</v>
      </c>
    </row>
    <row r="111" spans="1:10" ht="37.5">
      <c r="A111" s="103"/>
      <c r="B111" s="103"/>
      <c r="C111" s="97" t="s">
        <v>930</v>
      </c>
      <c r="D111" s="97"/>
      <c r="E111" s="115" t="s">
        <v>1225</v>
      </c>
      <c r="F111" s="116"/>
      <c r="G111" s="116"/>
      <c r="H111" s="116">
        <f t="shared" si="12"/>
        <v>23.1</v>
      </c>
      <c r="I111" s="116">
        <f t="shared" si="12"/>
        <v>13.8</v>
      </c>
      <c r="J111" s="176">
        <f t="shared" si="5"/>
        <v>0.5974025974025974</v>
      </c>
    </row>
    <row r="112" spans="1:10" ht="18.75">
      <c r="A112" s="103"/>
      <c r="B112" s="103"/>
      <c r="C112" s="97"/>
      <c r="D112" s="97" t="s">
        <v>14</v>
      </c>
      <c r="E112" s="115" t="s">
        <v>15</v>
      </c>
      <c r="F112" s="116"/>
      <c r="G112" s="116"/>
      <c r="H112" s="116">
        <v>23.1</v>
      </c>
      <c r="I112" s="116">
        <v>13.8</v>
      </c>
      <c r="J112" s="176">
        <f t="shared" si="5"/>
        <v>0.5974025974025974</v>
      </c>
    </row>
    <row r="113" spans="1:10" ht="37.5">
      <c r="A113" s="103"/>
      <c r="B113" s="103"/>
      <c r="C113" s="120" t="s">
        <v>930</v>
      </c>
      <c r="D113" s="120"/>
      <c r="E113" s="125" t="s">
        <v>1224</v>
      </c>
      <c r="F113" s="123"/>
      <c r="G113" s="123"/>
      <c r="H113" s="123">
        <f t="shared" si="12"/>
        <v>1361.3</v>
      </c>
      <c r="I113" s="123">
        <f t="shared" si="12"/>
        <v>1361.3</v>
      </c>
      <c r="J113" s="177">
        <f t="shared" si="5"/>
        <v>1</v>
      </c>
    </row>
    <row r="114" spans="1:10" ht="18.75">
      <c r="A114" s="103"/>
      <c r="B114" s="103"/>
      <c r="C114" s="120"/>
      <c r="D114" s="120" t="s">
        <v>14</v>
      </c>
      <c r="E114" s="125" t="s">
        <v>15</v>
      </c>
      <c r="F114" s="123"/>
      <c r="G114" s="123"/>
      <c r="H114" s="123">
        <v>1361.3</v>
      </c>
      <c r="I114" s="123">
        <v>1361.3</v>
      </c>
      <c r="J114" s="177">
        <f aca="true" t="shared" si="13" ref="J114:J168">I114/H114</f>
        <v>1</v>
      </c>
    </row>
    <row r="115" spans="1:10" ht="37.5">
      <c r="A115" s="103"/>
      <c r="B115" s="103"/>
      <c r="C115" s="103" t="s">
        <v>180</v>
      </c>
      <c r="D115" s="103" t="s">
        <v>589</v>
      </c>
      <c r="E115" s="113" t="s">
        <v>730</v>
      </c>
      <c r="F115" s="114">
        <f aca="true" t="shared" si="14" ref="F115:I116">F116</f>
        <v>17420</v>
      </c>
      <c r="G115" s="114">
        <f t="shared" si="14"/>
        <v>-240</v>
      </c>
      <c r="H115" s="114">
        <f t="shared" si="14"/>
        <v>8042.299999999999</v>
      </c>
      <c r="I115" s="114">
        <f t="shared" si="14"/>
        <v>8042.299999999999</v>
      </c>
      <c r="J115" s="11">
        <f t="shared" si="13"/>
        <v>1</v>
      </c>
    </row>
    <row r="116" spans="1:10" ht="37.5">
      <c r="A116" s="103"/>
      <c r="B116" s="103"/>
      <c r="C116" s="103" t="s">
        <v>181</v>
      </c>
      <c r="D116" s="103"/>
      <c r="E116" s="113" t="s">
        <v>32</v>
      </c>
      <c r="F116" s="114">
        <f t="shared" si="14"/>
        <v>17420</v>
      </c>
      <c r="G116" s="114">
        <f t="shared" si="14"/>
        <v>-240</v>
      </c>
      <c r="H116" s="114">
        <f t="shared" si="14"/>
        <v>8042.299999999999</v>
      </c>
      <c r="I116" s="114">
        <f t="shared" si="14"/>
        <v>8042.299999999999</v>
      </c>
      <c r="J116" s="11">
        <f t="shared" si="13"/>
        <v>1</v>
      </c>
    </row>
    <row r="117" spans="1:10" ht="18.75">
      <c r="A117" s="103"/>
      <c r="B117" s="103"/>
      <c r="C117" s="97" t="s">
        <v>183</v>
      </c>
      <c r="D117" s="97" t="s">
        <v>589</v>
      </c>
      <c r="E117" s="115" t="s">
        <v>121</v>
      </c>
      <c r="F117" s="116">
        <f>F118+F119+F120</f>
        <v>17420</v>
      </c>
      <c r="G117" s="116">
        <f>G118+G119+G120</f>
        <v>-240</v>
      </c>
      <c r="H117" s="116">
        <f>H118+H119+H120</f>
        <v>8042.299999999999</v>
      </c>
      <c r="I117" s="116">
        <f>I118+I119+I120</f>
        <v>8042.299999999999</v>
      </c>
      <c r="J117" s="176">
        <f t="shared" si="13"/>
        <v>1</v>
      </c>
    </row>
    <row r="118" spans="1:10" ht="37.5">
      <c r="A118" s="97"/>
      <c r="B118" s="97"/>
      <c r="C118" s="97"/>
      <c r="D118" s="97" t="s">
        <v>36</v>
      </c>
      <c r="E118" s="117" t="s">
        <v>37</v>
      </c>
      <c r="F118" s="116">
        <v>14306.6</v>
      </c>
      <c r="G118" s="116"/>
      <c r="H118" s="116">
        <v>6963.7</v>
      </c>
      <c r="I118" s="116">
        <v>6963.7</v>
      </c>
      <c r="J118" s="176">
        <f t="shared" si="13"/>
        <v>1</v>
      </c>
    </row>
    <row r="119" spans="1:10" ht="18.75">
      <c r="A119" s="97"/>
      <c r="B119" s="97"/>
      <c r="C119" s="97"/>
      <c r="D119" s="97" t="s">
        <v>18</v>
      </c>
      <c r="E119" s="117" t="s">
        <v>19</v>
      </c>
      <c r="F119" s="116">
        <v>3001.3</v>
      </c>
      <c r="G119" s="116">
        <v>-240</v>
      </c>
      <c r="H119" s="116">
        <v>1020.9</v>
      </c>
      <c r="I119" s="116">
        <v>1020.9</v>
      </c>
      <c r="J119" s="176">
        <f t="shared" si="13"/>
        <v>1</v>
      </c>
    </row>
    <row r="120" spans="1:10" ht="18.75">
      <c r="A120" s="97"/>
      <c r="B120" s="97"/>
      <c r="C120" s="97"/>
      <c r="D120" s="97" t="s">
        <v>48</v>
      </c>
      <c r="E120" s="117" t="s">
        <v>49</v>
      </c>
      <c r="F120" s="116">
        <v>112.1</v>
      </c>
      <c r="G120" s="116"/>
      <c r="H120" s="116">
        <v>57.7</v>
      </c>
      <c r="I120" s="116">
        <v>57.7</v>
      </c>
      <c r="J120" s="176">
        <f t="shared" si="13"/>
        <v>1</v>
      </c>
    </row>
    <row r="121" spans="1:10" ht="18.75">
      <c r="A121" s="103"/>
      <c r="B121" s="103"/>
      <c r="C121" s="103" t="s">
        <v>198</v>
      </c>
      <c r="D121" s="103" t="s">
        <v>589</v>
      </c>
      <c r="E121" s="113" t="s">
        <v>731</v>
      </c>
      <c r="F121" s="114" t="e">
        <f>F122+F127</f>
        <v>#REF!</v>
      </c>
      <c r="G121" s="114" t="e">
        <f>G122+G127</f>
        <v>#REF!</v>
      </c>
      <c r="H121" s="114">
        <f>H122+H127</f>
        <v>3246.4</v>
      </c>
      <c r="I121" s="114">
        <f>I122+I127</f>
        <v>3246.4</v>
      </c>
      <c r="J121" s="11">
        <f t="shared" si="13"/>
        <v>1</v>
      </c>
    </row>
    <row r="122" spans="1:10" ht="18.75">
      <c r="A122" s="103"/>
      <c r="B122" s="103"/>
      <c r="C122" s="103" t="s">
        <v>199</v>
      </c>
      <c r="D122" s="103" t="s">
        <v>589</v>
      </c>
      <c r="E122" s="113" t="s">
        <v>200</v>
      </c>
      <c r="F122" s="114" t="e">
        <f>F123</f>
        <v>#REF!</v>
      </c>
      <c r="G122" s="114" t="e">
        <f>G123</f>
        <v>#REF!</v>
      </c>
      <c r="H122" s="114">
        <f>H123</f>
        <v>2980.7000000000003</v>
      </c>
      <c r="I122" s="114">
        <f>I123</f>
        <v>2980.7000000000003</v>
      </c>
      <c r="J122" s="11">
        <f t="shared" si="13"/>
        <v>1</v>
      </c>
    </row>
    <row r="123" spans="1:10" ht="18.75">
      <c r="A123" s="103"/>
      <c r="B123" s="103"/>
      <c r="C123" s="103" t="s">
        <v>201</v>
      </c>
      <c r="D123" s="103"/>
      <c r="E123" s="113" t="s">
        <v>660</v>
      </c>
      <c r="F123" s="114" t="e">
        <f>F124+#REF!+#REF!+#REF!</f>
        <v>#REF!</v>
      </c>
      <c r="G123" s="114" t="e">
        <f>G124+#REF!+#REF!+#REF!</f>
        <v>#REF!</v>
      </c>
      <c r="H123" s="114">
        <f>H124</f>
        <v>2980.7000000000003</v>
      </c>
      <c r="I123" s="114">
        <f>I124</f>
        <v>2980.7000000000003</v>
      </c>
      <c r="J123" s="11">
        <f t="shared" si="13"/>
        <v>1</v>
      </c>
    </row>
    <row r="124" spans="1:10" ht="18.75">
      <c r="A124" s="103"/>
      <c r="B124" s="103"/>
      <c r="C124" s="97" t="s">
        <v>202</v>
      </c>
      <c r="D124" s="97" t="s">
        <v>589</v>
      </c>
      <c r="E124" s="115" t="s">
        <v>593</v>
      </c>
      <c r="F124" s="116">
        <f>F125+F126</f>
        <v>2023.8</v>
      </c>
      <c r="G124" s="116">
        <f>G125+G126</f>
        <v>0</v>
      </c>
      <c r="H124" s="116">
        <f>H125+H126</f>
        <v>2980.7000000000003</v>
      </c>
      <c r="I124" s="116">
        <f>I125+I126</f>
        <v>2980.7000000000003</v>
      </c>
      <c r="J124" s="176">
        <f t="shared" si="13"/>
        <v>1</v>
      </c>
    </row>
    <row r="125" spans="1:10" ht="18.75">
      <c r="A125" s="97"/>
      <c r="B125" s="97"/>
      <c r="C125" s="97"/>
      <c r="D125" s="97" t="s">
        <v>18</v>
      </c>
      <c r="E125" s="117" t="s">
        <v>19</v>
      </c>
      <c r="F125" s="116">
        <v>63.8</v>
      </c>
      <c r="G125" s="116"/>
      <c r="H125" s="116">
        <v>59.4</v>
      </c>
      <c r="I125" s="116">
        <v>59.4</v>
      </c>
      <c r="J125" s="176">
        <f t="shared" si="13"/>
        <v>1</v>
      </c>
    </row>
    <row r="126" spans="1:10" ht="18.75">
      <c r="A126" s="97"/>
      <c r="B126" s="97"/>
      <c r="C126" s="97"/>
      <c r="D126" s="97" t="s">
        <v>14</v>
      </c>
      <c r="E126" s="117" t="s">
        <v>15</v>
      </c>
      <c r="F126" s="116">
        <v>1960</v>
      </c>
      <c r="G126" s="116"/>
      <c r="H126" s="116">
        <v>2921.3</v>
      </c>
      <c r="I126" s="116">
        <v>2921.3</v>
      </c>
      <c r="J126" s="176">
        <f t="shared" si="13"/>
        <v>1</v>
      </c>
    </row>
    <row r="127" spans="1:10" ht="18.75">
      <c r="A127" s="103"/>
      <c r="B127" s="103"/>
      <c r="C127" s="103" t="s">
        <v>354</v>
      </c>
      <c r="D127" s="103"/>
      <c r="E127" s="113" t="s">
        <v>352</v>
      </c>
      <c r="F127" s="114">
        <f aca="true" t="shared" si="15" ref="F127:I129">F128</f>
        <v>173</v>
      </c>
      <c r="G127" s="114">
        <f t="shared" si="15"/>
        <v>0</v>
      </c>
      <c r="H127" s="114">
        <f t="shared" si="15"/>
        <v>265.7</v>
      </c>
      <c r="I127" s="114">
        <f t="shared" si="15"/>
        <v>265.7</v>
      </c>
      <c r="J127" s="11">
        <f t="shared" si="13"/>
        <v>1</v>
      </c>
    </row>
    <row r="128" spans="1:10" ht="37.5">
      <c r="A128" s="103"/>
      <c r="B128" s="103"/>
      <c r="C128" s="103" t="s">
        <v>353</v>
      </c>
      <c r="D128" s="103"/>
      <c r="E128" s="113" t="s">
        <v>732</v>
      </c>
      <c r="F128" s="114">
        <f t="shared" si="15"/>
        <v>173</v>
      </c>
      <c r="G128" s="114">
        <f t="shared" si="15"/>
        <v>0</v>
      </c>
      <c r="H128" s="114">
        <f t="shared" si="15"/>
        <v>265.7</v>
      </c>
      <c r="I128" s="114">
        <f t="shared" si="15"/>
        <v>265.7</v>
      </c>
      <c r="J128" s="11">
        <f t="shared" si="13"/>
        <v>1</v>
      </c>
    </row>
    <row r="129" spans="1:10" ht="18.75">
      <c r="A129" s="103"/>
      <c r="B129" s="103"/>
      <c r="C129" s="97" t="s">
        <v>359</v>
      </c>
      <c r="D129" s="97"/>
      <c r="E129" s="115" t="s">
        <v>733</v>
      </c>
      <c r="F129" s="116">
        <f t="shared" si="15"/>
        <v>173</v>
      </c>
      <c r="G129" s="116">
        <f t="shared" si="15"/>
        <v>0</v>
      </c>
      <c r="H129" s="116">
        <f t="shared" si="15"/>
        <v>265.7</v>
      </c>
      <c r="I129" s="116">
        <f t="shared" si="15"/>
        <v>265.7</v>
      </c>
      <c r="J129" s="176">
        <f t="shared" si="13"/>
        <v>1</v>
      </c>
    </row>
    <row r="130" spans="1:10" ht="18.75">
      <c r="A130" s="97"/>
      <c r="B130" s="97"/>
      <c r="C130" s="97"/>
      <c r="D130" s="97" t="s">
        <v>14</v>
      </c>
      <c r="E130" s="117" t="s">
        <v>15</v>
      </c>
      <c r="F130" s="116">
        <v>173</v>
      </c>
      <c r="G130" s="116"/>
      <c r="H130" s="116">
        <v>265.7</v>
      </c>
      <c r="I130" s="116">
        <v>265.7</v>
      </c>
      <c r="J130" s="176">
        <f t="shared" si="13"/>
        <v>1</v>
      </c>
    </row>
    <row r="131" spans="1:10" ht="37.5">
      <c r="A131" s="103"/>
      <c r="B131" s="103"/>
      <c r="C131" s="103" t="s">
        <v>221</v>
      </c>
      <c r="D131" s="103" t="s">
        <v>589</v>
      </c>
      <c r="E131" s="113" t="s">
        <v>336</v>
      </c>
      <c r="F131" s="114">
        <f>F132+F137</f>
        <v>142945.1</v>
      </c>
      <c r="G131" s="114">
        <f>G132+G137</f>
        <v>-156</v>
      </c>
      <c r="H131" s="114">
        <f>H132+H137</f>
        <v>105647.2</v>
      </c>
      <c r="I131" s="114">
        <f>I132+I137</f>
        <v>104553.6</v>
      </c>
      <c r="J131" s="11">
        <f t="shared" si="13"/>
        <v>0.9896485661711811</v>
      </c>
    </row>
    <row r="132" spans="1:10" ht="18.75">
      <c r="A132" s="103"/>
      <c r="B132" s="103"/>
      <c r="C132" s="103" t="s">
        <v>222</v>
      </c>
      <c r="D132" s="103" t="s">
        <v>589</v>
      </c>
      <c r="E132" s="113" t="s">
        <v>223</v>
      </c>
      <c r="F132" s="114">
        <f aca="true" t="shared" si="16" ref="F132:I133">F133</f>
        <v>623.9000000000001</v>
      </c>
      <c r="G132" s="114">
        <f t="shared" si="16"/>
        <v>0</v>
      </c>
      <c r="H132" s="114">
        <f t="shared" si="16"/>
        <v>685.2</v>
      </c>
      <c r="I132" s="114">
        <f t="shared" si="16"/>
        <v>438.20000000000005</v>
      </c>
      <c r="J132" s="11">
        <f t="shared" si="13"/>
        <v>0.6395213076474022</v>
      </c>
    </row>
    <row r="133" spans="1:10" ht="37.5">
      <c r="A133" s="103"/>
      <c r="B133" s="103"/>
      <c r="C133" s="103" t="s">
        <v>224</v>
      </c>
      <c r="D133" s="103"/>
      <c r="E133" s="113" t="s">
        <v>225</v>
      </c>
      <c r="F133" s="114">
        <f t="shared" si="16"/>
        <v>623.9000000000001</v>
      </c>
      <c r="G133" s="114">
        <f t="shared" si="16"/>
        <v>0</v>
      </c>
      <c r="H133" s="114">
        <f t="shared" si="16"/>
        <v>685.2</v>
      </c>
      <c r="I133" s="114">
        <f t="shared" si="16"/>
        <v>438.20000000000005</v>
      </c>
      <c r="J133" s="11">
        <f t="shared" si="13"/>
        <v>0.6395213076474022</v>
      </c>
    </row>
    <row r="134" spans="1:10" ht="18.75">
      <c r="A134" s="103"/>
      <c r="B134" s="103"/>
      <c r="C134" s="97" t="s">
        <v>226</v>
      </c>
      <c r="D134" s="97" t="s">
        <v>589</v>
      </c>
      <c r="E134" s="115" t="s">
        <v>227</v>
      </c>
      <c r="F134" s="116">
        <f>F135+F136</f>
        <v>623.9000000000001</v>
      </c>
      <c r="G134" s="116">
        <f>G135+G136</f>
        <v>0</v>
      </c>
      <c r="H134" s="116">
        <f>H135+H136</f>
        <v>685.2</v>
      </c>
      <c r="I134" s="116">
        <f>I135+I136</f>
        <v>438.20000000000005</v>
      </c>
      <c r="J134" s="176">
        <f t="shared" si="13"/>
        <v>0.6395213076474022</v>
      </c>
    </row>
    <row r="135" spans="1:10" ht="37.5">
      <c r="A135" s="97"/>
      <c r="B135" s="97"/>
      <c r="C135" s="97"/>
      <c r="D135" s="97" t="s">
        <v>36</v>
      </c>
      <c r="E135" s="117" t="s">
        <v>37</v>
      </c>
      <c r="F135" s="116">
        <v>394.6</v>
      </c>
      <c r="G135" s="116"/>
      <c r="H135" s="116">
        <v>317.2</v>
      </c>
      <c r="I135" s="116">
        <v>90.1</v>
      </c>
      <c r="J135" s="176">
        <f t="shared" si="13"/>
        <v>0.28404791929382095</v>
      </c>
    </row>
    <row r="136" spans="1:10" ht="18.75">
      <c r="A136" s="97"/>
      <c r="B136" s="97"/>
      <c r="C136" s="97"/>
      <c r="D136" s="97" t="s">
        <v>18</v>
      </c>
      <c r="E136" s="117" t="s">
        <v>19</v>
      </c>
      <c r="F136" s="116">
        <v>229.3</v>
      </c>
      <c r="G136" s="116"/>
      <c r="H136" s="116">
        <v>368</v>
      </c>
      <c r="I136" s="116">
        <v>348.1</v>
      </c>
      <c r="J136" s="176">
        <f t="shared" si="13"/>
        <v>0.9459239130434783</v>
      </c>
    </row>
    <row r="137" spans="1:11" ht="37.5">
      <c r="A137" s="103"/>
      <c r="B137" s="103"/>
      <c r="C137" s="103" t="s">
        <v>228</v>
      </c>
      <c r="D137" s="103" t="s">
        <v>589</v>
      </c>
      <c r="E137" s="113" t="s">
        <v>229</v>
      </c>
      <c r="F137" s="114">
        <f>F138+F152</f>
        <v>142321.2</v>
      </c>
      <c r="G137" s="114">
        <f>G138+G152</f>
        <v>-156</v>
      </c>
      <c r="H137" s="114">
        <f>H138+H152</f>
        <v>104962</v>
      </c>
      <c r="I137" s="114">
        <f>I138+I152</f>
        <v>104115.40000000001</v>
      </c>
      <c r="J137" s="11">
        <f t="shared" si="13"/>
        <v>0.9919342238143329</v>
      </c>
      <c r="K137" s="229"/>
    </row>
    <row r="138" spans="1:10" ht="37.5">
      <c r="A138" s="103"/>
      <c r="B138" s="103"/>
      <c r="C138" s="103" t="s">
        <v>230</v>
      </c>
      <c r="D138" s="103"/>
      <c r="E138" s="113" t="s">
        <v>32</v>
      </c>
      <c r="F138" s="114">
        <f>F139+F141+F143+F145+F149</f>
        <v>22308.1</v>
      </c>
      <c r="G138" s="114">
        <f>G139+G141+G143+G145+G149</f>
        <v>-118</v>
      </c>
      <c r="H138" s="114">
        <f>H139+H141+H143+H145+H149+H147</f>
        <v>22279.4</v>
      </c>
      <c r="I138" s="114">
        <f>I139+I141+I143+I145+I149+I147</f>
        <v>21610.5</v>
      </c>
      <c r="J138" s="11">
        <f t="shared" si="13"/>
        <v>0.9699767498227061</v>
      </c>
    </row>
    <row r="139" spans="1:10" ht="37.5">
      <c r="A139" s="103"/>
      <c r="B139" s="103"/>
      <c r="C139" s="97" t="s">
        <v>232</v>
      </c>
      <c r="D139" s="97" t="s">
        <v>589</v>
      </c>
      <c r="E139" s="115" t="s">
        <v>402</v>
      </c>
      <c r="F139" s="116">
        <f>F140</f>
        <v>6792</v>
      </c>
      <c r="G139" s="116">
        <f>G140</f>
        <v>0</v>
      </c>
      <c r="H139" s="116">
        <f>H140</f>
        <v>6712.7</v>
      </c>
      <c r="I139" s="116">
        <f>I140</f>
        <v>6435.7</v>
      </c>
      <c r="J139" s="176">
        <f t="shared" si="13"/>
        <v>0.9587349352719472</v>
      </c>
    </row>
    <row r="140" spans="1:10" ht="18.75">
      <c r="A140" s="97"/>
      <c r="B140" s="97"/>
      <c r="C140" s="97"/>
      <c r="D140" s="97" t="s">
        <v>18</v>
      </c>
      <c r="E140" s="117" t="s">
        <v>19</v>
      </c>
      <c r="F140" s="116">
        <v>6792</v>
      </c>
      <c r="G140" s="116"/>
      <c r="H140" s="116">
        <v>6712.7</v>
      </c>
      <c r="I140" s="116">
        <v>6435.7</v>
      </c>
      <c r="J140" s="176">
        <f t="shared" si="13"/>
        <v>0.9587349352719472</v>
      </c>
    </row>
    <row r="141" spans="1:10" ht="18.75">
      <c r="A141" s="103"/>
      <c r="B141" s="103"/>
      <c r="C141" s="97" t="s">
        <v>234</v>
      </c>
      <c r="D141" s="97" t="s">
        <v>589</v>
      </c>
      <c r="E141" s="115" t="s">
        <v>594</v>
      </c>
      <c r="F141" s="116">
        <f>F142</f>
        <v>7654.3</v>
      </c>
      <c r="G141" s="116">
        <f>G142</f>
        <v>-118</v>
      </c>
      <c r="H141" s="116">
        <f>H142</f>
        <v>7536.3</v>
      </c>
      <c r="I141" s="116">
        <f>I142</f>
        <v>7504.3</v>
      </c>
      <c r="J141" s="176">
        <f t="shared" si="13"/>
        <v>0.9957538845321975</v>
      </c>
    </row>
    <row r="142" spans="1:10" ht="18.75">
      <c r="A142" s="97"/>
      <c r="B142" s="97"/>
      <c r="C142" s="97"/>
      <c r="D142" s="97" t="s">
        <v>14</v>
      </c>
      <c r="E142" s="117" t="s">
        <v>15</v>
      </c>
      <c r="F142" s="116">
        <v>7654.3</v>
      </c>
      <c r="G142" s="116">
        <v>-118</v>
      </c>
      <c r="H142" s="116">
        <f>SUM(F142:G142)</f>
        <v>7536.3</v>
      </c>
      <c r="I142" s="116">
        <v>7504.3</v>
      </c>
      <c r="J142" s="176">
        <f t="shared" si="13"/>
        <v>0.9957538845321975</v>
      </c>
    </row>
    <row r="143" spans="1:10" ht="18.75">
      <c r="A143" s="103"/>
      <c r="B143" s="103"/>
      <c r="C143" s="97" t="s">
        <v>236</v>
      </c>
      <c r="D143" s="97" t="s">
        <v>589</v>
      </c>
      <c r="E143" s="115" t="s">
        <v>595</v>
      </c>
      <c r="F143" s="116">
        <f>F144</f>
        <v>1459.1</v>
      </c>
      <c r="G143" s="116">
        <f>G144</f>
        <v>0</v>
      </c>
      <c r="H143" s="116">
        <f>H144</f>
        <v>1459.1</v>
      </c>
      <c r="I143" s="116">
        <f>I144</f>
        <v>1099.2</v>
      </c>
      <c r="J143" s="176">
        <f t="shared" si="13"/>
        <v>0.7533411006785006</v>
      </c>
    </row>
    <row r="144" spans="1:10" ht="18.75">
      <c r="A144" s="97"/>
      <c r="B144" s="97"/>
      <c r="C144" s="97"/>
      <c r="D144" s="97" t="s">
        <v>23</v>
      </c>
      <c r="E144" s="117" t="s">
        <v>24</v>
      </c>
      <c r="F144" s="116">
        <v>1459.1</v>
      </c>
      <c r="G144" s="116"/>
      <c r="H144" s="116">
        <f>SUM(F144:G144)</f>
        <v>1459.1</v>
      </c>
      <c r="I144" s="116">
        <v>1099.2</v>
      </c>
      <c r="J144" s="176">
        <f t="shared" si="13"/>
        <v>0.7533411006785006</v>
      </c>
    </row>
    <row r="145" spans="1:10" ht="37.5">
      <c r="A145" s="120"/>
      <c r="B145" s="120"/>
      <c r="C145" s="124" t="s">
        <v>253</v>
      </c>
      <c r="D145" s="120"/>
      <c r="E145" s="122" t="s">
        <v>931</v>
      </c>
      <c r="F145" s="123">
        <f>F146</f>
        <v>937.3</v>
      </c>
      <c r="G145" s="132">
        <f>G146</f>
        <v>0</v>
      </c>
      <c r="H145" s="132">
        <f>H146</f>
        <v>937.3</v>
      </c>
      <c r="I145" s="132">
        <f>I146</f>
        <v>937.3</v>
      </c>
      <c r="J145" s="177">
        <f t="shared" si="13"/>
        <v>1</v>
      </c>
    </row>
    <row r="146" spans="1:10" ht="18.75">
      <c r="A146" s="120"/>
      <c r="B146" s="120"/>
      <c r="C146" s="124"/>
      <c r="D146" s="120" t="s">
        <v>14</v>
      </c>
      <c r="E146" s="122" t="s">
        <v>15</v>
      </c>
      <c r="F146" s="123">
        <v>937.3</v>
      </c>
      <c r="G146" s="132"/>
      <c r="H146" s="132">
        <f>SUM(F146:G146)</f>
        <v>937.3</v>
      </c>
      <c r="I146" s="132">
        <v>937.3</v>
      </c>
      <c r="J146" s="177">
        <f t="shared" si="13"/>
        <v>1</v>
      </c>
    </row>
    <row r="147" spans="1:10" ht="37.5">
      <c r="A147" s="120"/>
      <c r="B147" s="120"/>
      <c r="C147" s="124" t="s">
        <v>932</v>
      </c>
      <c r="D147" s="120"/>
      <c r="E147" s="122" t="s">
        <v>933</v>
      </c>
      <c r="F147" s="123"/>
      <c r="G147" s="132"/>
      <c r="H147" s="132">
        <f>H148</f>
        <v>288.3</v>
      </c>
      <c r="I147" s="132">
        <f>I148</f>
        <v>288.3</v>
      </c>
      <c r="J147" s="177">
        <f t="shared" si="13"/>
        <v>1</v>
      </c>
    </row>
    <row r="148" spans="1:10" ht="37.5">
      <c r="A148" s="120"/>
      <c r="B148" s="120"/>
      <c r="C148" s="124"/>
      <c r="D148" s="120" t="s">
        <v>36</v>
      </c>
      <c r="E148" s="122" t="s">
        <v>37</v>
      </c>
      <c r="F148" s="123"/>
      <c r="G148" s="132"/>
      <c r="H148" s="132">
        <v>288.3</v>
      </c>
      <c r="I148" s="132">
        <v>288.3</v>
      </c>
      <c r="J148" s="177">
        <f t="shared" si="13"/>
        <v>1</v>
      </c>
    </row>
    <row r="149" spans="1:10" ht="18.75">
      <c r="A149" s="120"/>
      <c r="B149" s="120"/>
      <c r="C149" s="124" t="s">
        <v>338</v>
      </c>
      <c r="D149" s="120"/>
      <c r="E149" s="122" t="s">
        <v>934</v>
      </c>
      <c r="F149" s="123">
        <f>F150+F151</f>
        <v>5465.4</v>
      </c>
      <c r="G149" s="132">
        <f>G150+G151</f>
        <v>0</v>
      </c>
      <c r="H149" s="132">
        <f>H150+H151</f>
        <v>5345.7</v>
      </c>
      <c r="I149" s="132">
        <f>I150+I151</f>
        <v>5345.7</v>
      </c>
      <c r="J149" s="177">
        <f t="shared" si="13"/>
        <v>1</v>
      </c>
    </row>
    <row r="150" spans="1:10" ht="37.5">
      <c r="A150" s="120"/>
      <c r="B150" s="120"/>
      <c r="C150" s="124"/>
      <c r="D150" s="120" t="s">
        <v>36</v>
      </c>
      <c r="E150" s="122" t="s">
        <v>37</v>
      </c>
      <c r="F150" s="123">
        <v>4247.2</v>
      </c>
      <c r="G150" s="132"/>
      <c r="H150" s="132">
        <v>4577</v>
      </c>
      <c r="I150" s="132">
        <v>4577</v>
      </c>
      <c r="J150" s="177">
        <f t="shared" si="13"/>
        <v>1</v>
      </c>
    </row>
    <row r="151" spans="1:10" ht="18.75">
      <c r="A151" s="120"/>
      <c r="B151" s="120"/>
      <c r="C151" s="124"/>
      <c r="D151" s="120" t="s">
        <v>18</v>
      </c>
      <c r="E151" s="122" t="s">
        <v>19</v>
      </c>
      <c r="F151" s="123">
        <v>1218.2</v>
      </c>
      <c r="G151" s="132"/>
      <c r="H151" s="132">
        <v>768.7</v>
      </c>
      <c r="I151" s="132">
        <v>768.7</v>
      </c>
      <c r="J151" s="177">
        <f t="shared" si="13"/>
        <v>1</v>
      </c>
    </row>
    <row r="152" spans="1:10" ht="37.5">
      <c r="A152" s="97"/>
      <c r="B152" s="97"/>
      <c r="C152" s="9" t="s">
        <v>734</v>
      </c>
      <c r="D152" s="103"/>
      <c r="E152" s="119" t="s">
        <v>735</v>
      </c>
      <c r="F152" s="114">
        <f>F153+F159+F157+F161</f>
        <v>120013.1</v>
      </c>
      <c r="G152" s="114">
        <f>G153+G159+G157+G161</f>
        <v>-38</v>
      </c>
      <c r="H152" s="114">
        <f>H153+H159+H157+H161</f>
        <v>82682.6</v>
      </c>
      <c r="I152" s="114">
        <f>I153+I159+I157+I161</f>
        <v>82504.90000000001</v>
      </c>
      <c r="J152" s="11">
        <f t="shared" si="13"/>
        <v>0.9978508174634083</v>
      </c>
    </row>
    <row r="153" spans="1:10" ht="18.75">
      <c r="A153" s="97"/>
      <c r="B153" s="97"/>
      <c r="C153" s="97" t="s">
        <v>736</v>
      </c>
      <c r="D153" s="97"/>
      <c r="E153" s="117" t="s">
        <v>121</v>
      </c>
      <c r="F153" s="116">
        <f>F154+F155+F156</f>
        <v>72780.8</v>
      </c>
      <c r="G153" s="116">
        <f>G154+G155+G156</f>
        <v>0</v>
      </c>
      <c r="H153" s="116">
        <f>H154+H155+H156</f>
        <v>33238.100000000006</v>
      </c>
      <c r="I153" s="116">
        <f>I154+I155+I156</f>
        <v>33238.100000000006</v>
      </c>
      <c r="J153" s="176">
        <f t="shared" si="13"/>
        <v>1</v>
      </c>
    </row>
    <row r="154" spans="1:10" ht="37.5">
      <c r="A154" s="97"/>
      <c r="B154" s="97"/>
      <c r="C154" s="97"/>
      <c r="D154" s="97" t="s">
        <v>36</v>
      </c>
      <c r="E154" s="117" t="s">
        <v>37</v>
      </c>
      <c r="F154" s="116">
        <v>65760</v>
      </c>
      <c r="G154" s="116"/>
      <c r="H154" s="116">
        <v>32117.9</v>
      </c>
      <c r="I154" s="116">
        <v>32117.9</v>
      </c>
      <c r="J154" s="176">
        <f t="shared" si="13"/>
        <v>1</v>
      </c>
    </row>
    <row r="155" spans="1:10" ht="18.75">
      <c r="A155" s="97"/>
      <c r="B155" s="97"/>
      <c r="C155" s="97"/>
      <c r="D155" s="97" t="s">
        <v>18</v>
      </c>
      <c r="E155" s="117" t="s">
        <v>19</v>
      </c>
      <c r="F155" s="116">
        <v>6847.3</v>
      </c>
      <c r="G155" s="116"/>
      <c r="H155" s="116">
        <v>1054.3</v>
      </c>
      <c r="I155" s="116">
        <v>1054.3</v>
      </c>
      <c r="J155" s="176">
        <f t="shared" si="13"/>
        <v>1</v>
      </c>
    </row>
    <row r="156" spans="1:10" ht="18.75">
      <c r="A156" s="97"/>
      <c r="B156" s="97"/>
      <c r="C156" s="97"/>
      <c r="D156" s="97" t="s">
        <v>48</v>
      </c>
      <c r="E156" s="117" t="s">
        <v>49</v>
      </c>
      <c r="F156" s="116">
        <v>173.5</v>
      </c>
      <c r="G156" s="116"/>
      <c r="H156" s="116">
        <v>65.9</v>
      </c>
      <c r="I156" s="116">
        <v>65.9</v>
      </c>
      <c r="J156" s="176">
        <f t="shared" si="13"/>
        <v>1</v>
      </c>
    </row>
    <row r="157" spans="1:10" ht="18.75">
      <c r="A157" s="103"/>
      <c r="B157" s="103"/>
      <c r="C157" s="97" t="s">
        <v>935</v>
      </c>
      <c r="D157" s="97" t="s">
        <v>589</v>
      </c>
      <c r="E157" s="115" t="s">
        <v>661</v>
      </c>
      <c r="F157" s="116">
        <f>F158</f>
        <v>232</v>
      </c>
      <c r="G157" s="116">
        <f>G158</f>
        <v>0</v>
      </c>
      <c r="H157" s="116">
        <f>H158</f>
        <v>232</v>
      </c>
      <c r="I157" s="116">
        <f>I158</f>
        <v>232</v>
      </c>
      <c r="J157" s="176">
        <f t="shared" si="13"/>
        <v>1</v>
      </c>
    </row>
    <row r="158" spans="1:10" ht="18.75">
      <c r="A158" s="97"/>
      <c r="B158" s="97"/>
      <c r="C158" s="97"/>
      <c r="D158" s="97" t="s">
        <v>18</v>
      </c>
      <c r="E158" s="117" t="s">
        <v>19</v>
      </c>
      <c r="F158" s="116">
        <v>232</v>
      </c>
      <c r="G158" s="116"/>
      <c r="H158" s="116">
        <v>232</v>
      </c>
      <c r="I158" s="116">
        <v>232</v>
      </c>
      <c r="J158" s="176">
        <f t="shared" si="13"/>
        <v>1</v>
      </c>
    </row>
    <row r="159" spans="1:10" ht="18.75">
      <c r="A159" s="97"/>
      <c r="B159" s="97"/>
      <c r="C159" s="97" t="s">
        <v>737</v>
      </c>
      <c r="D159" s="97"/>
      <c r="E159" s="117" t="s">
        <v>738</v>
      </c>
      <c r="F159" s="116">
        <f>F160</f>
        <v>46615.3</v>
      </c>
      <c r="G159" s="116">
        <f>G160</f>
        <v>-38</v>
      </c>
      <c r="H159" s="116">
        <f>H160</f>
        <v>48827.5</v>
      </c>
      <c r="I159" s="116">
        <f>I160</f>
        <v>48764.8</v>
      </c>
      <c r="J159" s="176">
        <f t="shared" si="13"/>
        <v>0.9987158875633608</v>
      </c>
    </row>
    <row r="160" spans="1:10" ht="18.75">
      <c r="A160" s="97"/>
      <c r="B160" s="97"/>
      <c r="C160" s="97"/>
      <c r="D160" s="97" t="s">
        <v>14</v>
      </c>
      <c r="E160" s="117" t="s">
        <v>15</v>
      </c>
      <c r="F160" s="116">
        <v>46615.3</v>
      </c>
      <c r="G160" s="116">
        <v>-38</v>
      </c>
      <c r="H160" s="116">
        <v>48827.5</v>
      </c>
      <c r="I160" s="116">
        <v>48764.8</v>
      </c>
      <c r="J160" s="176">
        <f t="shared" si="13"/>
        <v>0.9987158875633608</v>
      </c>
    </row>
    <row r="161" spans="1:10" ht="18.75">
      <c r="A161" s="103"/>
      <c r="B161" s="97"/>
      <c r="C161" s="97" t="s">
        <v>936</v>
      </c>
      <c r="D161" s="97" t="s">
        <v>589</v>
      </c>
      <c r="E161" s="115" t="s">
        <v>401</v>
      </c>
      <c r="F161" s="116">
        <f>F162</f>
        <v>385</v>
      </c>
      <c r="G161" s="116">
        <f>G162</f>
        <v>0</v>
      </c>
      <c r="H161" s="116">
        <f>H162</f>
        <v>385</v>
      </c>
      <c r="I161" s="116">
        <f>I162</f>
        <v>270</v>
      </c>
      <c r="J161" s="176">
        <f t="shared" si="13"/>
        <v>0.7012987012987013</v>
      </c>
    </row>
    <row r="162" spans="1:10" ht="18.75">
      <c r="A162" s="97"/>
      <c r="B162" s="97"/>
      <c r="C162" s="97"/>
      <c r="D162" s="97" t="s">
        <v>48</v>
      </c>
      <c r="E162" s="117" t="s">
        <v>49</v>
      </c>
      <c r="F162" s="116">
        <v>385</v>
      </c>
      <c r="G162" s="116"/>
      <c r="H162" s="116">
        <f>SUM(F162:G162)</f>
        <v>385</v>
      </c>
      <c r="I162" s="116">
        <v>270</v>
      </c>
      <c r="J162" s="176">
        <f t="shared" si="13"/>
        <v>0.7012987012987013</v>
      </c>
    </row>
    <row r="163" spans="1:10" ht="18.75">
      <c r="A163" s="103"/>
      <c r="B163" s="103"/>
      <c r="C163" s="103" t="s">
        <v>250</v>
      </c>
      <c r="D163" s="103" t="s">
        <v>589</v>
      </c>
      <c r="E163" s="113" t="s">
        <v>251</v>
      </c>
      <c r="F163" s="114" t="e">
        <f>F177+F171+F169+F175+F173+#REF!</f>
        <v>#REF!</v>
      </c>
      <c r="G163" s="114" t="e">
        <f>G177+G171+G169+G175+G173+#REF!</f>
        <v>#REF!</v>
      </c>
      <c r="H163" s="114">
        <f>H177+H171+H169+H175+H173+H167+H164</f>
        <v>8489.5737</v>
      </c>
      <c r="I163" s="114">
        <f>I177+I171+I169+I175+I173+I167+I164</f>
        <v>650.5</v>
      </c>
      <c r="J163" s="11">
        <f t="shared" si="13"/>
        <v>0.07662339982984068</v>
      </c>
    </row>
    <row r="164" spans="1:10" ht="18.75">
      <c r="A164" s="103"/>
      <c r="B164" s="103"/>
      <c r="C164" s="79" t="s">
        <v>937</v>
      </c>
      <c r="D164" s="83"/>
      <c r="E164" s="77" t="s">
        <v>938</v>
      </c>
      <c r="F164" s="114"/>
      <c r="G164" s="114"/>
      <c r="H164" s="178">
        <f>H166+H165</f>
        <v>5783.3</v>
      </c>
      <c r="I164" s="178">
        <f>I166+I165</f>
        <v>484.8</v>
      </c>
      <c r="J164" s="176">
        <f t="shared" si="13"/>
        <v>0.08382757249321322</v>
      </c>
    </row>
    <row r="165" spans="1:10" ht="18.75">
      <c r="A165" s="103"/>
      <c r="B165" s="103"/>
      <c r="C165" s="79"/>
      <c r="D165" s="97" t="s">
        <v>18</v>
      </c>
      <c r="E165" s="117" t="s">
        <v>19</v>
      </c>
      <c r="F165" s="114"/>
      <c r="G165" s="114"/>
      <c r="H165" s="178">
        <v>484.8</v>
      </c>
      <c r="I165" s="178">
        <v>484.8</v>
      </c>
      <c r="J165" s="176">
        <f t="shared" si="13"/>
        <v>1</v>
      </c>
    </row>
    <row r="166" spans="1:10" ht="18.75">
      <c r="A166" s="103"/>
      <c r="B166" s="103"/>
      <c r="C166" s="83"/>
      <c r="D166" s="79" t="s">
        <v>48</v>
      </c>
      <c r="E166" s="78" t="s">
        <v>49</v>
      </c>
      <c r="F166" s="114"/>
      <c r="G166" s="114"/>
      <c r="H166" s="178">
        <v>5298.5</v>
      </c>
      <c r="I166" s="178">
        <v>0</v>
      </c>
      <c r="J166" s="176">
        <f t="shared" si="13"/>
        <v>0</v>
      </c>
    </row>
    <row r="167" spans="1:10" ht="18.75">
      <c r="A167" s="103"/>
      <c r="B167" s="103"/>
      <c r="C167" s="8" t="s">
        <v>340</v>
      </c>
      <c r="D167" s="97"/>
      <c r="E167" s="117" t="s">
        <v>341</v>
      </c>
      <c r="F167" s="133">
        <f>F168</f>
        <v>181.71759</v>
      </c>
      <c r="G167" s="133">
        <f>G168</f>
        <v>0</v>
      </c>
      <c r="H167" s="178">
        <f>H168</f>
        <v>165.7</v>
      </c>
      <c r="I167" s="178">
        <f>I168</f>
        <v>165.7</v>
      </c>
      <c r="J167" s="176">
        <f t="shared" si="13"/>
        <v>1</v>
      </c>
    </row>
    <row r="168" spans="1:10" ht="18.75">
      <c r="A168" s="103"/>
      <c r="B168" s="103"/>
      <c r="C168" s="8"/>
      <c r="D168" s="8" t="s">
        <v>48</v>
      </c>
      <c r="E168" s="117" t="s">
        <v>49</v>
      </c>
      <c r="F168" s="133">
        <v>181.71759</v>
      </c>
      <c r="G168" s="116"/>
      <c r="H168" s="178">
        <v>165.7</v>
      </c>
      <c r="I168" s="178">
        <v>165.7</v>
      </c>
      <c r="J168" s="176">
        <f t="shared" si="13"/>
        <v>1</v>
      </c>
    </row>
    <row r="169" spans="1:10" ht="37.5">
      <c r="A169" s="97"/>
      <c r="B169" s="97"/>
      <c r="C169" s="8" t="s">
        <v>662</v>
      </c>
      <c r="D169" s="97"/>
      <c r="E169" s="117" t="s">
        <v>739</v>
      </c>
      <c r="F169" s="133">
        <f>F170</f>
        <v>181.71759</v>
      </c>
      <c r="G169" s="133">
        <f>G170</f>
        <v>0</v>
      </c>
      <c r="H169" s="133">
        <f>H170</f>
        <v>181.71759</v>
      </c>
      <c r="I169" s="133"/>
      <c r="J169" s="176"/>
    </row>
    <row r="170" spans="1:10" ht="18.75">
      <c r="A170" s="97"/>
      <c r="B170" s="97"/>
      <c r="C170" s="8"/>
      <c r="D170" s="8" t="s">
        <v>48</v>
      </c>
      <c r="E170" s="117" t="s">
        <v>49</v>
      </c>
      <c r="F170" s="133">
        <v>181.71759</v>
      </c>
      <c r="G170" s="116"/>
      <c r="H170" s="133">
        <f>SUM(F170:G170)</f>
        <v>181.71759</v>
      </c>
      <c r="I170" s="133"/>
      <c r="J170" s="176"/>
    </row>
    <row r="171" spans="1:10" ht="37.5">
      <c r="A171" s="120"/>
      <c r="B171" s="120"/>
      <c r="C171" s="124" t="s">
        <v>662</v>
      </c>
      <c r="D171" s="120"/>
      <c r="E171" s="122" t="s">
        <v>740</v>
      </c>
      <c r="F171" s="134">
        <f>F172</f>
        <v>78121.8</v>
      </c>
      <c r="G171" s="134">
        <f>G172</f>
        <v>-65023.8</v>
      </c>
      <c r="H171" s="134">
        <f>H172</f>
        <v>133.81421</v>
      </c>
      <c r="I171" s="134"/>
      <c r="J171" s="177"/>
    </row>
    <row r="172" spans="1:10" ht="18.75">
      <c r="A172" s="120"/>
      <c r="B172" s="120"/>
      <c r="C172" s="124"/>
      <c r="D172" s="124" t="s">
        <v>48</v>
      </c>
      <c r="E172" s="122" t="s">
        <v>49</v>
      </c>
      <c r="F172" s="134">
        <v>78121.8</v>
      </c>
      <c r="G172" s="134">
        <v>-65023.8</v>
      </c>
      <c r="H172" s="134">
        <v>133.81421</v>
      </c>
      <c r="I172" s="134"/>
      <c r="J172" s="177"/>
    </row>
    <row r="173" spans="1:10" ht="18.75">
      <c r="A173" s="97"/>
      <c r="B173" s="97"/>
      <c r="C173" s="8" t="s">
        <v>939</v>
      </c>
      <c r="D173" s="97"/>
      <c r="E173" s="117" t="s">
        <v>940</v>
      </c>
      <c r="F173" s="116">
        <f>F174</f>
        <v>50</v>
      </c>
      <c r="G173" s="116">
        <f>G174</f>
        <v>-0.366</v>
      </c>
      <c r="H173" s="116">
        <f>H174</f>
        <v>49.634</v>
      </c>
      <c r="I173" s="116"/>
      <c r="J173" s="176"/>
    </row>
    <row r="174" spans="1:10" ht="18.75">
      <c r="A174" s="97"/>
      <c r="B174" s="97"/>
      <c r="C174" s="8"/>
      <c r="D174" s="8" t="s">
        <v>48</v>
      </c>
      <c r="E174" s="117" t="s">
        <v>49</v>
      </c>
      <c r="F174" s="116">
        <v>50</v>
      </c>
      <c r="G174" s="116">
        <v>-0.366</v>
      </c>
      <c r="H174" s="116">
        <f>SUM(F174:G174)</f>
        <v>49.634</v>
      </c>
      <c r="I174" s="116"/>
      <c r="J174" s="176"/>
    </row>
    <row r="175" spans="1:10" ht="18.75">
      <c r="A175" s="97"/>
      <c r="B175" s="97"/>
      <c r="C175" s="8" t="s">
        <v>741</v>
      </c>
      <c r="D175" s="97"/>
      <c r="E175" s="117" t="s">
        <v>742</v>
      </c>
      <c r="F175" s="133">
        <f>F176</f>
        <v>3656.9383</v>
      </c>
      <c r="G175" s="133">
        <f>G176</f>
        <v>0</v>
      </c>
      <c r="H175" s="133">
        <f>H176</f>
        <v>1087.70395</v>
      </c>
      <c r="I175" s="133"/>
      <c r="J175" s="176"/>
    </row>
    <row r="176" spans="1:10" ht="18.75">
      <c r="A176" s="97"/>
      <c r="B176" s="97"/>
      <c r="C176" s="8"/>
      <c r="D176" s="8" t="s">
        <v>48</v>
      </c>
      <c r="E176" s="117" t="s">
        <v>49</v>
      </c>
      <c r="F176" s="133">
        <v>3656.9383</v>
      </c>
      <c r="G176" s="116"/>
      <c r="H176" s="133">
        <v>1087.70395</v>
      </c>
      <c r="I176" s="133"/>
      <c r="J176" s="176"/>
    </row>
    <row r="177" spans="1:10" ht="18.75">
      <c r="A177" s="120"/>
      <c r="B177" s="120"/>
      <c r="C177" s="124" t="s">
        <v>741</v>
      </c>
      <c r="D177" s="120"/>
      <c r="E177" s="122" t="s">
        <v>743</v>
      </c>
      <c r="F177" s="134">
        <f>F178</f>
        <v>41273.7</v>
      </c>
      <c r="G177" s="179">
        <f>G178</f>
        <v>0</v>
      </c>
      <c r="H177" s="179">
        <f>H178</f>
        <v>1087.70395</v>
      </c>
      <c r="I177" s="179"/>
      <c r="J177" s="177"/>
    </row>
    <row r="178" spans="1:10" ht="18.75">
      <c r="A178" s="120"/>
      <c r="B178" s="120"/>
      <c r="C178" s="124"/>
      <c r="D178" s="124" t="s">
        <v>48</v>
      </c>
      <c r="E178" s="122" t="s">
        <v>49</v>
      </c>
      <c r="F178" s="134">
        <v>41273.7</v>
      </c>
      <c r="G178" s="132"/>
      <c r="H178" s="179">
        <v>1087.70395</v>
      </c>
      <c r="I178" s="179"/>
      <c r="J178" s="177"/>
    </row>
    <row r="179" spans="1:10" ht="18.75">
      <c r="A179" s="97"/>
      <c r="B179" s="9" t="s">
        <v>270</v>
      </c>
      <c r="C179" s="9"/>
      <c r="D179" s="9"/>
      <c r="E179" s="10" t="s">
        <v>271</v>
      </c>
      <c r="F179" s="114" t="e">
        <f>F180+F203+F218</f>
        <v>#REF!</v>
      </c>
      <c r="G179" s="114" t="e">
        <f>G180+G203+G218</f>
        <v>#REF!</v>
      </c>
      <c r="H179" s="114">
        <f>H180+H203+H218</f>
        <v>58330.30851000001</v>
      </c>
      <c r="I179" s="114">
        <f>I180+I203+I218</f>
        <v>52456.1</v>
      </c>
      <c r="J179" s="11">
        <f aca="true" t="shared" si="17" ref="J179:J241">I179/H179</f>
        <v>0.8992940606684268</v>
      </c>
    </row>
    <row r="180" spans="1:10" ht="18.75">
      <c r="A180" s="97"/>
      <c r="B180" s="118" t="s">
        <v>272</v>
      </c>
      <c r="C180" s="9"/>
      <c r="D180" s="9"/>
      <c r="E180" s="10" t="s">
        <v>273</v>
      </c>
      <c r="F180" s="114">
        <f>F181</f>
        <v>14104.800000000001</v>
      </c>
      <c r="G180" s="114">
        <f>G181</f>
        <v>0</v>
      </c>
      <c r="H180" s="114">
        <f>H181+H193</f>
        <v>36092.608510000005</v>
      </c>
      <c r="I180" s="114">
        <f>I181+I193</f>
        <v>30676.5</v>
      </c>
      <c r="J180" s="11">
        <f t="shared" si="17"/>
        <v>0.8499385682112893</v>
      </c>
    </row>
    <row r="181" spans="1:10" ht="37.5">
      <c r="A181" s="103"/>
      <c r="B181" s="103"/>
      <c r="C181" s="103" t="s">
        <v>84</v>
      </c>
      <c r="D181" s="103" t="s">
        <v>589</v>
      </c>
      <c r="E181" s="113" t="s">
        <v>744</v>
      </c>
      <c r="F181" s="114">
        <f>F182+F187</f>
        <v>14104.800000000001</v>
      </c>
      <c r="G181" s="114">
        <f>G182+G187</f>
        <v>0</v>
      </c>
      <c r="H181" s="114">
        <f>H182+H187</f>
        <v>17089.2</v>
      </c>
      <c r="I181" s="114">
        <f>I182+I187</f>
        <v>14415.4</v>
      </c>
      <c r="J181" s="11">
        <f t="shared" si="17"/>
        <v>0.8435386091800668</v>
      </c>
    </row>
    <row r="182" spans="1:10" ht="18.75">
      <c r="A182" s="103"/>
      <c r="B182" s="103"/>
      <c r="C182" s="103" t="s">
        <v>96</v>
      </c>
      <c r="D182" s="103" t="s">
        <v>589</v>
      </c>
      <c r="E182" s="113" t="s">
        <v>97</v>
      </c>
      <c r="F182" s="114">
        <f aca="true" t="shared" si="18" ref="F182:I184">F183</f>
        <v>1224.5</v>
      </c>
      <c r="G182" s="114">
        <f t="shared" si="18"/>
        <v>0</v>
      </c>
      <c r="H182" s="114">
        <f t="shared" si="18"/>
        <v>3933.3</v>
      </c>
      <c r="I182" s="114">
        <f t="shared" si="18"/>
        <v>1278</v>
      </c>
      <c r="J182" s="11">
        <f t="shared" si="17"/>
        <v>0.32491800777972696</v>
      </c>
    </row>
    <row r="183" spans="1:10" ht="37.5">
      <c r="A183" s="103"/>
      <c r="B183" s="103"/>
      <c r="C183" s="103" t="s">
        <v>98</v>
      </c>
      <c r="D183" s="103"/>
      <c r="E183" s="113" t="s">
        <v>99</v>
      </c>
      <c r="F183" s="114">
        <f t="shared" si="18"/>
        <v>1224.5</v>
      </c>
      <c r="G183" s="114">
        <f t="shared" si="18"/>
        <v>0</v>
      </c>
      <c r="H183" s="114">
        <f t="shared" si="18"/>
        <v>3933.3</v>
      </c>
      <c r="I183" s="114">
        <f t="shared" si="18"/>
        <v>1278</v>
      </c>
      <c r="J183" s="11">
        <f t="shared" si="17"/>
        <v>0.32491800777972696</v>
      </c>
    </row>
    <row r="184" spans="1:10" ht="18.75">
      <c r="A184" s="103"/>
      <c r="B184" s="103"/>
      <c r="C184" s="97" t="s">
        <v>100</v>
      </c>
      <c r="D184" s="97" t="s">
        <v>589</v>
      </c>
      <c r="E184" s="115" t="s">
        <v>101</v>
      </c>
      <c r="F184" s="116">
        <f t="shared" si="18"/>
        <v>1224.5</v>
      </c>
      <c r="G184" s="116">
        <f t="shared" si="18"/>
        <v>0</v>
      </c>
      <c r="H184" s="116">
        <f>H185+H186</f>
        <v>3933.3</v>
      </c>
      <c r="I184" s="116">
        <f>I185+I186</f>
        <v>1278</v>
      </c>
      <c r="J184" s="176">
        <f t="shared" si="17"/>
        <v>0.32491800777972696</v>
      </c>
    </row>
    <row r="185" spans="1:10" ht="18.75">
      <c r="A185" s="97"/>
      <c r="B185" s="97"/>
      <c r="C185" s="97"/>
      <c r="D185" s="97" t="s">
        <v>18</v>
      </c>
      <c r="E185" s="117" t="s">
        <v>19</v>
      </c>
      <c r="F185" s="116">
        <v>1224.5</v>
      </c>
      <c r="G185" s="116"/>
      <c r="H185" s="116">
        <v>1282.4</v>
      </c>
      <c r="I185" s="116">
        <v>1278</v>
      </c>
      <c r="J185" s="176">
        <f t="shared" si="17"/>
        <v>0.9965689332501559</v>
      </c>
    </row>
    <row r="186" spans="1:10" ht="18.75">
      <c r="A186" s="97"/>
      <c r="B186" s="97"/>
      <c r="C186" s="97"/>
      <c r="D186" s="97" t="s">
        <v>14</v>
      </c>
      <c r="E186" s="117" t="s">
        <v>15</v>
      </c>
      <c r="F186" s="116"/>
      <c r="G186" s="116"/>
      <c r="H186" s="116">
        <v>2650.9</v>
      </c>
      <c r="I186" s="116"/>
      <c r="J186" s="176"/>
    </row>
    <row r="187" spans="1:10" ht="37.5">
      <c r="A187" s="103"/>
      <c r="B187" s="103"/>
      <c r="C187" s="103" t="s">
        <v>118</v>
      </c>
      <c r="D187" s="103" t="s">
        <v>589</v>
      </c>
      <c r="E187" s="113" t="s">
        <v>745</v>
      </c>
      <c r="F187" s="114">
        <f aca="true" t="shared" si="19" ref="F187:I188">F188</f>
        <v>12880.300000000001</v>
      </c>
      <c r="G187" s="114">
        <f t="shared" si="19"/>
        <v>0</v>
      </c>
      <c r="H187" s="114">
        <f t="shared" si="19"/>
        <v>13155.9</v>
      </c>
      <c r="I187" s="114">
        <f t="shared" si="19"/>
        <v>13137.4</v>
      </c>
      <c r="J187" s="176">
        <f t="shared" si="17"/>
        <v>0.9985937868180816</v>
      </c>
    </row>
    <row r="188" spans="1:10" ht="37.5">
      <c r="A188" s="103"/>
      <c r="B188" s="103"/>
      <c r="C188" s="103" t="s">
        <v>119</v>
      </c>
      <c r="D188" s="103"/>
      <c r="E188" s="113" t="s">
        <v>32</v>
      </c>
      <c r="F188" s="114">
        <f t="shared" si="19"/>
        <v>12880.300000000001</v>
      </c>
      <c r="G188" s="114">
        <f t="shared" si="19"/>
        <v>0</v>
      </c>
      <c r="H188" s="114">
        <f t="shared" si="19"/>
        <v>13155.9</v>
      </c>
      <c r="I188" s="114">
        <f t="shared" si="19"/>
        <v>13137.4</v>
      </c>
      <c r="J188" s="176">
        <f t="shared" si="17"/>
        <v>0.9985937868180816</v>
      </c>
    </row>
    <row r="189" spans="1:10" ht="18.75">
      <c r="A189" s="103"/>
      <c r="B189" s="103"/>
      <c r="C189" s="97" t="s">
        <v>120</v>
      </c>
      <c r="D189" s="97" t="s">
        <v>589</v>
      </c>
      <c r="E189" s="115" t="s">
        <v>121</v>
      </c>
      <c r="F189" s="116">
        <f>SUM(F190:F192)</f>
        <v>12880.300000000001</v>
      </c>
      <c r="G189" s="116">
        <f>SUM(G190:G192)</f>
        <v>0</v>
      </c>
      <c r="H189" s="116">
        <f>SUM(H190:H192)</f>
        <v>13155.9</v>
      </c>
      <c r="I189" s="116">
        <f>SUM(I190:I192)</f>
        <v>13137.4</v>
      </c>
      <c r="J189" s="176">
        <f t="shared" si="17"/>
        <v>0.9985937868180816</v>
      </c>
    </row>
    <row r="190" spans="1:10" ht="37.5">
      <c r="A190" s="97"/>
      <c r="B190" s="97"/>
      <c r="C190" s="97"/>
      <c r="D190" s="97" t="s">
        <v>36</v>
      </c>
      <c r="E190" s="117" t="s">
        <v>37</v>
      </c>
      <c r="F190" s="116">
        <v>11836.1</v>
      </c>
      <c r="G190" s="116"/>
      <c r="H190" s="116">
        <v>12030.4</v>
      </c>
      <c r="I190" s="116">
        <v>12019.8</v>
      </c>
      <c r="J190" s="176">
        <f t="shared" si="17"/>
        <v>0.9991188987897327</v>
      </c>
    </row>
    <row r="191" spans="1:10" ht="18.75">
      <c r="A191" s="97"/>
      <c r="B191" s="97"/>
      <c r="C191" s="97"/>
      <c r="D191" s="97" t="s">
        <v>18</v>
      </c>
      <c r="E191" s="117" t="s">
        <v>19</v>
      </c>
      <c r="F191" s="116">
        <f>1228-200</f>
        <v>1028</v>
      </c>
      <c r="G191" s="116"/>
      <c r="H191" s="116">
        <v>1107</v>
      </c>
      <c r="I191" s="116">
        <v>1099.4</v>
      </c>
      <c r="J191" s="176">
        <f t="shared" si="17"/>
        <v>0.9931345980126469</v>
      </c>
    </row>
    <row r="192" spans="1:10" ht="18.75">
      <c r="A192" s="97"/>
      <c r="B192" s="97"/>
      <c r="C192" s="97"/>
      <c r="D192" s="97" t="s">
        <v>48</v>
      </c>
      <c r="E192" s="117" t="s">
        <v>49</v>
      </c>
      <c r="F192" s="116">
        <v>16.2</v>
      </c>
      <c r="G192" s="116"/>
      <c r="H192" s="116">
        <v>18.5</v>
      </c>
      <c r="I192" s="116">
        <v>18.2</v>
      </c>
      <c r="J192" s="176">
        <f t="shared" si="17"/>
        <v>0.9837837837837837</v>
      </c>
    </row>
    <row r="193" spans="1:10" ht="18.75">
      <c r="A193" s="97"/>
      <c r="B193" s="97"/>
      <c r="C193" s="103" t="s">
        <v>250</v>
      </c>
      <c r="D193" s="103" t="s">
        <v>589</v>
      </c>
      <c r="E193" s="113" t="s">
        <v>251</v>
      </c>
      <c r="F193" s="116"/>
      <c r="G193" s="116"/>
      <c r="H193" s="114">
        <f>H194+H198+H200</f>
        <v>19003.40851</v>
      </c>
      <c r="I193" s="114">
        <f>I194+I198+I200</f>
        <v>16261.099999999999</v>
      </c>
      <c r="J193" s="11">
        <f t="shared" si="17"/>
        <v>0.8556938609956766</v>
      </c>
    </row>
    <row r="194" spans="1:10" ht="18.75">
      <c r="A194" s="97"/>
      <c r="B194" s="97"/>
      <c r="C194" s="97" t="s">
        <v>941</v>
      </c>
      <c r="D194" s="97"/>
      <c r="E194" s="117" t="s">
        <v>942</v>
      </c>
      <c r="F194" s="116"/>
      <c r="G194" s="116"/>
      <c r="H194" s="116">
        <f>H196+H197+H195</f>
        <v>6969.7</v>
      </c>
      <c r="I194" s="116">
        <f>I196+I197+I195</f>
        <v>6914.7</v>
      </c>
      <c r="J194" s="176">
        <f t="shared" si="17"/>
        <v>0.9921086990831743</v>
      </c>
    </row>
    <row r="195" spans="1:10" ht="18.75">
      <c r="A195" s="97"/>
      <c r="B195" s="97"/>
      <c r="C195" s="97"/>
      <c r="D195" s="97" t="s">
        <v>18</v>
      </c>
      <c r="E195" s="117" t="s">
        <v>19</v>
      </c>
      <c r="F195" s="116"/>
      <c r="G195" s="116"/>
      <c r="H195" s="116">
        <v>419.3</v>
      </c>
      <c r="I195" s="116">
        <v>419.3</v>
      </c>
      <c r="J195" s="176">
        <f t="shared" si="17"/>
        <v>1</v>
      </c>
    </row>
    <row r="196" spans="1:10" ht="18.75">
      <c r="A196" s="97"/>
      <c r="B196" s="97"/>
      <c r="C196" s="97"/>
      <c r="D196" s="97" t="s">
        <v>23</v>
      </c>
      <c r="E196" s="117" t="s">
        <v>24</v>
      </c>
      <c r="F196" s="116"/>
      <c r="G196" s="116"/>
      <c r="H196" s="116">
        <v>4990</v>
      </c>
      <c r="I196" s="116">
        <v>4935</v>
      </c>
      <c r="J196" s="176">
        <f t="shared" si="17"/>
        <v>0.9889779559118237</v>
      </c>
    </row>
    <row r="197" spans="1:10" ht="18.75">
      <c r="A197" s="97"/>
      <c r="B197" s="97"/>
      <c r="C197" s="97"/>
      <c r="D197" s="97" t="s">
        <v>14</v>
      </c>
      <c r="E197" s="117" t="s">
        <v>15</v>
      </c>
      <c r="F197" s="116"/>
      <c r="G197" s="116"/>
      <c r="H197" s="116">
        <v>1560.4</v>
      </c>
      <c r="I197" s="116">
        <v>1560.4</v>
      </c>
      <c r="J197" s="176">
        <f t="shared" si="17"/>
        <v>1</v>
      </c>
    </row>
    <row r="198" spans="1:10" ht="37.5">
      <c r="A198" s="97"/>
      <c r="B198" s="97"/>
      <c r="C198" s="97" t="s">
        <v>943</v>
      </c>
      <c r="D198" s="97"/>
      <c r="E198" s="117" t="s">
        <v>944</v>
      </c>
      <c r="F198" s="116"/>
      <c r="G198" s="116"/>
      <c r="H198" s="116">
        <f>H199</f>
        <v>11.86991</v>
      </c>
      <c r="I198" s="116">
        <f>I199</f>
        <v>9.2</v>
      </c>
      <c r="J198" s="176">
        <f t="shared" si="17"/>
        <v>0.7750690611807503</v>
      </c>
    </row>
    <row r="199" spans="1:10" ht="18.75">
      <c r="A199" s="97"/>
      <c r="B199" s="97"/>
      <c r="C199" s="97"/>
      <c r="D199" s="97" t="s">
        <v>14</v>
      </c>
      <c r="E199" s="117" t="s">
        <v>15</v>
      </c>
      <c r="F199" s="116"/>
      <c r="G199" s="116"/>
      <c r="H199" s="116">
        <v>11.86991</v>
      </c>
      <c r="I199" s="116">
        <v>9.2</v>
      </c>
      <c r="J199" s="176">
        <f t="shared" si="17"/>
        <v>0.7750690611807503</v>
      </c>
    </row>
    <row r="200" spans="1:10" ht="37.5">
      <c r="A200" s="120"/>
      <c r="B200" s="120"/>
      <c r="C200" s="120" t="s">
        <v>943</v>
      </c>
      <c r="D200" s="120"/>
      <c r="E200" s="122" t="s">
        <v>945</v>
      </c>
      <c r="F200" s="123"/>
      <c r="G200" s="123"/>
      <c r="H200" s="123">
        <f>H201+H202</f>
        <v>12021.8386</v>
      </c>
      <c r="I200" s="123">
        <f>I201+I202</f>
        <v>9337.199999999999</v>
      </c>
      <c r="J200" s="177">
        <f t="shared" si="17"/>
        <v>0.7766865211449436</v>
      </c>
    </row>
    <row r="201" spans="1:10" ht="18.75">
      <c r="A201" s="120"/>
      <c r="B201" s="120"/>
      <c r="C201" s="120"/>
      <c r="D201" s="120" t="s">
        <v>18</v>
      </c>
      <c r="E201" s="122" t="s">
        <v>19</v>
      </c>
      <c r="F201" s="123"/>
      <c r="G201" s="123"/>
      <c r="H201" s="123">
        <v>163.8</v>
      </c>
      <c r="I201" s="123">
        <v>163.8</v>
      </c>
      <c r="J201" s="177">
        <f t="shared" si="17"/>
        <v>1</v>
      </c>
    </row>
    <row r="202" spans="1:10" ht="18.75">
      <c r="A202" s="120"/>
      <c r="B202" s="120"/>
      <c r="C202" s="120"/>
      <c r="D202" s="120" t="s">
        <v>14</v>
      </c>
      <c r="E202" s="122" t="s">
        <v>15</v>
      </c>
      <c r="F202" s="123"/>
      <c r="G202" s="123"/>
      <c r="H202" s="123">
        <v>11858.0386</v>
      </c>
      <c r="I202" s="123">
        <v>9173.4</v>
      </c>
      <c r="J202" s="177">
        <f t="shared" si="17"/>
        <v>0.7736017995421266</v>
      </c>
    </row>
    <row r="203" spans="1:10" ht="18.75">
      <c r="A203" s="97"/>
      <c r="B203" s="118" t="s">
        <v>274</v>
      </c>
      <c r="C203" s="9"/>
      <c r="D203" s="9"/>
      <c r="E203" s="10" t="s">
        <v>275</v>
      </c>
      <c r="F203" s="114">
        <f>F204</f>
        <v>16432.4</v>
      </c>
      <c r="G203" s="114">
        <f>G204</f>
        <v>0</v>
      </c>
      <c r="H203" s="114">
        <f>H204</f>
        <v>18449.4</v>
      </c>
      <c r="I203" s="114">
        <f>I204</f>
        <v>18395.1</v>
      </c>
      <c r="J203" s="11">
        <f t="shared" si="17"/>
        <v>0.9970568148557675</v>
      </c>
    </row>
    <row r="204" spans="1:10" ht="37.5">
      <c r="A204" s="103"/>
      <c r="B204" s="103"/>
      <c r="C204" s="103" t="s">
        <v>84</v>
      </c>
      <c r="D204" s="103" t="s">
        <v>589</v>
      </c>
      <c r="E204" s="113" t="s">
        <v>744</v>
      </c>
      <c r="F204" s="114">
        <f>F205+F212</f>
        <v>16432.4</v>
      </c>
      <c r="G204" s="114">
        <f>G205+G212</f>
        <v>0</v>
      </c>
      <c r="H204" s="114">
        <f>H205+H212</f>
        <v>18449.4</v>
      </c>
      <c r="I204" s="114">
        <f>I205+I212</f>
        <v>18395.1</v>
      </c>
      <c r="J204" s="11">
        <f t="shared" si="17"/>
        <v>0.9970568148557675</v>
      </c>
    </row>
    <row r="205" spans="1:10" ht="18.75">
      <c r="A205" s="103"/>
      <c r="B205" s="103"/>
      <c r="C205" s="103" t="s">
        <v>96</v>
      </c>
      <c r="D205" s="103" t="s">
        <v>589</v>
      </c>
      <c r="E205" s="113" t="s">
        <v>97</v>
      </c>
      <c r="F205" s="114">
        <f>F206</f>
        <v>8701.5</v>
      </c>
      <c r="G205" s="114">
        <f>G206</f>
        <v>0</v>
      </c>
      <c r="H205" s="114">
        <f>H206</f>
        <v>10727.2</v>
      </c>
      <c r="I205" s="114">
        <f>I206</f>
        <v>10681.800000000001</v>
      </c>
      <c r="J205" s="11">
        <f t="shared" si="17"/>
        <v>0.9957677679170707</v>
      </c>
    </row>
    <row r="206" spans="1:10" ht="18.75">
      <c r="A206" s="103"/>
      <c r="B206" s="103"/>
      <c r="C206" s="103" t="s">
        <v>102</v>
      </c>
      <c r="D206" s="103"/>
      <c r="E206" s="113" t="s">
        <v>664</v>
      </c>
      <c r="F206" s="114">
        <f>F207+F210</f>
        <v>8701.5</v>
      </c>
      <c r="G206" s="114">
        <f>G207+G210</f>
        <v>0</v>
      </c>
      <c r="H206" s="114">
        <f>H207+H210</f>
        <v>10727.2</v>
      </c>
      <c r="I206" s="114">
        <f>I207+I210</f>
        <v>10681.800000000001</v>
      </c>
      <c r="J206" s="11">
        <f t="shared" si="17"/>
        <v>0.9957677679170707</v>
      </c>
    </row>
    <row r="207" spans="1:10" ht="18.75">
      <c r="A207" s="103"/>
      <c r="B207" s="103"/>
      <c r="C207" s="97" t="s">
        <v>103</v>
      </c>
      <c r="D207" s="97" t="s">
        <v>589</v>
      </c>
      <c r="E207" s="115" t="s">
        <v>746</v>
      </c>
      <c r="F207" s="116">
        <f>F208+F209</f>
        <v>8159.9</v>
      </c>
      <c r="G207" s="116">
        <f>G208+G209</f>
        <v>0</v>
      </c>
      <c r="H207" s="116">
        <f>H208+H209</f>
        <v>9553.6</v>
      </c>
      <c r="I207" s="116">
        <f>I208+I209</f>
        <v>9553.6</v>
      </c>
      <c r="J207" s="176">
        <f t="shared" si="17"/>
        <v>1</v>
      </c>
    </row>
    <row r="208" spans="1:10" ht="18.75">
      <c r="A208" s="97"/>
      <c r="B208" s="97"/>
      <c r="C208" s="97"/>
      <c r="D208" s="97" t="s">
        <v>18</v>
      </c>
      <c r="E208" s="117" t="s">
        <v>19</v>
      </c>
      <c r="F208" s="116">
        <v>88</v>
      </c>
      <c r="G208" s="116"/>
      <c r="H208" s="116">
        <f>SUM(F208:G208)</f>
        <v>88</v>
      </c>
      <c r="I208" s="116">
        <v>88</v>
      </c>
      <c r="J208" s="176">
        <f t="shared" si="17"/>
        <v>1</v>
      </c>
    </row>
    <row r="209" spans="1:10" ht="18.75">
      <c r="A209" s="97"/>
      <c r="B209" s="97"/>
      <c r="C209" s="97"/>
      <c r="D209" s="97" t="s">
        <v>14</v>
      </c>
      <c r="E209" s="117" t="s">
        <v>15</v>
      </c>
      <c r="F209" s="116">
        <v>8071.9</v>
      </c>
      <c r="G209" s="116"/>
      <c r="H209" s="116">
        <v>9465.6</v>
      </c>
      <c r="I209" s="116">
        <v>9465.6</v>
      </c>
      <c r="J209" s="176">
        <f t="shared" si="17"/>
        <v>1</v>
      </c>
    </row>
    <row r="210" spans="1:10" ht="18.75">
      <c r="A210" s="103"/>
      <c r="B210" s="103"/>
      <c r="C210" s="97" t="s">
        <v>105</v>
      </c>
      <c r="D210" s="97" t="s">
        <v>589</v>
      </c>
      <c r="E210" s="115" t="s">
        <v>106</v>
      </c>
      <c r="F210" s="116">
        <f>F211</f>
        <v>541.6</v>
      </c>
      <c r="G210" s="116">
        <f>G211</f>
        <v>0</v>
      </c>
      <c r="H210" s="116">
        <f>H211</f>
        <v>1173.6</v>
      </c>
      <c r="I210" s="116">
        <f>I211</f>
        <v>1128.2</v>
      </c>
      <c r="J210" s="176">
        <f t="shared" si="17"/>
        <v>0.9613156100886163</v>
      </c>
    </row>
    <row r="211" spans="1:10" ht="18.75">
      <c r="A211" s="97"/>
      <c r="B211" s="97"/>
      <c r="C211" s="97"/>
      <c r="D211" s="97" t="s">
        <v>14</v>
      </c>
      <c r="E211" s="117" t="s">
        <v>15</v>
      </c>
      <c r="F211" s="116">
        <v>541.6</v>
      </c>
      <c r="G211" s="116"/>
      <c r="H211" s="116">
        <v>1173.6</v>
      </c>
      <c r="I211" s="116">
        <v>1128.2</v>
      </c>
      <c r="J211" s="176">
        <f t="shared" si="17"/>
        <v>0.9613156100886163</v>
      </c>
    </row>
    <row r="212" spans="1:10" ht="37.5">
      <c r="A212" s="103"/>
      <c r="B212" s="103"/>
      <c r="C212" s="103" t="s">
        <v>118</v>
      </c>
      <c r="D212" s="103" t="s">
        <v>589</v>
      </c>
      <c r="E212" s="113" t="s">
        <v>745</v>
      </c>
      <c r="F212" s="114">
        <f aca="true" t="shared" si="20" ref="F212:I213">F213</f>
        <v>7730.9</v>
      </c>
      <c r="G212" s="114">
        <f t="shared" si="20"/>
        <v>0</v>
      </c>
      <c r="H212" s="114">
        <f t="shared" si="20"/>
        <v>7722.2</v>
      </c>
      <c r="I212" s="114">
        <f t="shared" si="20"/>
        <v>7713.299999999999</v>
      </c>
      <c r="J212" s="11">
        <f t="shared" si="17"/>
        <v>0.9988474786977803</v>
      </c>
    </row>
    <row r="213" spans="1:10" ht="37.5">
      <c r="A213" s="103"/>
      <c r="B213" s="103"/>
      <c r="C213" s="103" t="s">
        <v>119</v>
      </c>
      <c r="D213" s="103"/>
      <c r="E213" s="113" t="s">
        <v>32</v>
      </c>
      <c r="F213" s="114">
        <f t="shared" si="20"/>
        <v>7730.9</v>
      </c>
      <c r="G213" s="114">
        <f t="shared" si="20"/>
        <v>0</v>
      </c>
      <c r="H213" s="114">
        <f t="shared" si="20"/>
        <v>7722.2</v>
      </c>
      <c r="I213" s="114">
        <f t="shared" si="20"/>
        <v>7713.299999999999</v>
      </c>
      <c r="J213" s="11">
        <f t="shared" si="17"/>
        <v>0.9988474786977803</v>
      </c>
    </row>
    <row r="214" spans="1:10" ht="18.75">
      <c r="A214" s="97"/>
      <c r="B214" s="97"/>
      <c r="C214" s="97" t="s">
        <v>120</v>
      </c>
      <c r="D214" s="97" t="s">
        <v>589</v>
      </c>
      <c r="E214" s="115" t="s">
        <v>121</v>
      </c>
      <c r="F214" s="116">
        <f>SUM(F215:F217)</f>
        <v>7730.9</v>
      </c>
      <c r="G214" s="116">
        <f>SUM(G215:G217)</f>
        <v>0</v>
      </c>
      <c r="H214" s="116">
        <f>SUM(H215:H217)</f>
        <v>7722.2</v>
      </c>
      <c r="I214" s="116">
        <f>SUM(I215:I217)</f>
        <v>7713.299999999999</v>
      </c>
      <c r="J214" s="176">
        <f t="shared" si="17"/>
        <v>0.9988474786977803</v>
      </c>
    </row>
    <row r="215" spans="1:10" ht="37.5">
      <c r="A215" s="97"/>
      <c r="B215" s="97"/>
      <c r="C215" s="97"/>
      <c r="D215" s="97" t="s">
        <v>36</v>
      </c>
      <c r="E215" s="117" t="s">
        <v>37</v>
      </c>
      <c r="F215" s="116">
        <v>6922.3</v>
      </c>
      <c r="G215" s="116"/>
      <c r="H215" s="116">
        <v>7078.2</v>
      </c>
      <c r="I215" s="116">
        <v>7072.2</v>
      </c>
      <c r="J215" s="176">
        <f t="shared" si="17"/>
        <v>0.9991523268627617</v>
      </c>
    </row>
    <row r="216" spans="1:10" ht="18.75">
      <c r="A216" s="97"/>
      <c r="B216" s="97"/>
      <c r="C216" s="97"/>
      <c r="D216" s="97" t="s">
        <v>18</v>
      </c>
      <c r="E216" s="117" t="s">
        <v>19</v>
      </c>
      <c r="F216" s="116">
        <f>603.7+200</f>
        <v>803.7</v>
      </c>
      <c r="G216" s="116"/>
      <c r="H216" s="116">
        <v>637.6</v>
      </c>
      <c r="I216" s="116">
        <v>634.7</v>
      </c>
      <c r="J216" s="176">
        <f t="shared" si="17"/>
        <v>0.9954516938519449</v>
      </c>
    </row>
    <row r="217" spans="1:10" ht="18.75">
      <c r="A217" s="97"/>
      <c r="B217" s="97"/>
      <c r="C217" s="97"/>
      <c r="D217" s="97" t="s">
        <v>48</v>
      </c>
      <c r="E217" s="117" t="s">
        <v>49</v>
      </c>
      <c r="F217" s="116">
        <v>4.9</v>
      </c>
      <c r="G217" s="116"/>
      <c r="H217" s="116">
        <v>6.4</v>
      </c>
      <c r="I217" s="116">
        <v>6.4</v>
      </c>
      <c r="J217" s="176">
        <f t="shared" si="17"/>
        <v>1</v>
      </c>
    </row>
    <row r="218" spans="1:10" ht="18.75">
      <c r="A218" s="97"/>
      <c r="B218" s="9" t="s">
        <v>276</v>
      </c>
      <c r="C218" s="9"/>
      <c r="D218" s="9"/>
      <c r="E218" s="10" t="s">
        <v>277</v>
      </c>
      <c r="F218" s="114" t="e">
        <f aca="true" t="shared" si="21" ref="F218:I219">F219</f>
        <v>#REF!</v>
      </c>
      <c r="G218" s="114" t="e">
        <f t="shared" si="21"/>
        <v>#REF!</v>
      </c>
      <c r="H218" s="114">
        <f t="shared" si="21"/>
        <v>3788.3</v>
      </c>
      <c r="I218" s="114">
        <f t="shared" si="21"/>
        <v>3384.5</v>
      </c>
      <c r="J218" s="11">
        <f t="shared" si="17"/>
        <v>0.893408652957791</v>
      </c>
    </row>
    <row r="219" spans="1:10" ht="37.5">
      <c r="A219" s="103"/>
      <c r="B219" s="103"/>
      <c r="C219" s="103" t="s">
        <v>84</v>
      </c>
      <c r="D219" s="103" t="s">
        <v>589</v>
      </c>
      <c r="E219" s="113" t="s">
        <v>744</v>
      </c>
      <c r="F219" s="114" t="e">
        <f t="shared" si="21"/>
        <v>#REF!</v>
      </c>
      <c r="G219" s="114" t="e">
        <f t="shared" si="21"/>
        <v>#REF!</v>
      </c>
      <c r="H219" s="114">
        <f t="shared" si="21"/>
        <v>3788.3</v>
      </c>
      <c r="I219" s="114">
        <f t="shared" si="21"/>
        <v>3384.5</v>
      </c>
      <c r="J219" s="11">
        <f t="shared" si="17"/>
        <v>0.893408652957791</v>
      </c>
    </row>
    <row r="220" spans="1:10" ht="18.75">
      <c r="A220" s="103"/>
      <c r="B220" s="103"/>
      <c r="C220" s="103" t="s">
        <v>85</v>
      </c>
      <c r="D220" s="103" t="s">
        <v>589</v>
      </c>
      <c r="E220" s="113" t="s">
        <v>280</v>
      </c>
      <c r="F220" s="114" t="e">
        <f>F221+F232</f>
        <v>#REF!</v>
      </c>
      <c r="G220" s="114" t="e">
        <f>G221+G232</f>
        <v>#REF!</v>
      </c>
      <c r="H220" s="114">
        <f>H221+H232</f>
        <v>3788.3</v>
      </c>
      <c r="I220" s="114">
        <f>I221+I232</f>
        <v>3384.5</v>
      </c>
      <c r="J220" s="11">
        <f t="shared" si="17"/>
        <v>0.893408652957791</v>
      </c>
    </row>
    <row r="221" spans="1:10" ht="18.75">
      <c r="A221" s="103"/>
      <c r="B221" s="103"/>
      <c r="C221" s="103" t="s">
        <v>86</v>
      </c>
      <c r="D221" s="103"/>
      <c r="E221" s="113" t="s">
        <v>87</v>
      </c>
      <c r="F221" s="114">
        <f>F222+F224</f>
        <v>2700</v>
      </c>
      <c r="G221" s="114">
        <f>G222+G224</f>
        <v>0</v>
      </c>
      <c r="H221" s="114">
        <f>H222+H224+H226+H228+H230</f>
        <v>3267.1</v>
      </c>
      <c r="I221" s="114">
        <f>I222+I224+I226+I228+I230</f>
        <v>2863.2999999999997</v>
      </c>
      <c r="J221" s="11">
        <f t="shared" si="17"/>
        <v>0.8764041504698356</v>
      </c>
    </row>
    <row r="222" spans="1:10" ht="18.75">
      <c r="A222" s="103"/>
      <c r="B222" s="103"/>
      <c r="C222" s="97" t="s">
        <v>88</v>
      </c>
      <c r="D222" s="97" t="s">
        <v>589</v>
      </c>
      <c r="E222" s="115" t="s">
        <v>747</v>
      </c>
      <c r="F222" s="116">
        <f>F223</f>
        <v>2200</v>
      </c>
      <c r="G222" s="116">
        <f>G223</f>
        <v>0</v>
      </c>
      <c r="H222" s="116">
        <f>H223</f>
        <v>2079</v>
      </c>
      <c r="I222" s="116">
        <f>I223</f>
        <v>2078.5</v>
      </c>
      <c r="J222" s="176">
        <f t="shared" si="17"/>
        <v>0.9997594997594997</v>
      </c>
    </row>
    <row r="223" spans="1:10" ht="18.75">
      <c r="A223" s="97"/>
      <c r="B223" s="97"/>
      <c r="C223" s="97"/>
      <c r="D223" s="97" t="s">
        <v>18</v>
      </c>
      <c r="E223" s="117" t="s">
        <v>19</v>
      </c>
      <c r="F223" s="116">
        <v>2200</v>
      </c>
      <c r="G223" s="116"/>
      <c r="H223" s="116">
        <v>2079</v>
      </c>
      <c r="I223" s="116">
        <v>2078.5</v>
      </c>
      <c r="J223" s="176">
        <f t="shared" si="17"/>
        <v>0.9997594997594997</v>
      </c>
    </row>
    <row r="224" spans="1:10" ht="37.5">
      <c r="A224" s="97"/>
      <c r="B224" s="97"/>
      <c r="C224" s="97" t="s">
        <v>665</v>
      </c>
      <c r="D224" s="97"/>
      <c r="E224" s="117" t="s">
        <v>715</v>
      </c>
      <c r="F224" s="116">
        <f>F225</f>
        <v>500</v>
      </c>
      <c r="G224" s="116">
        <f>G225</f>
        <v>0</v>
      </c>
      <c r="H224" s="116">
        <f>H225</f>
        <v>500</v>
      </c>
      <c r="I224" s="116">
        <f>I225</f>
        <v>500</v>
      </c>
      <c r="J224" s="176">
        <f t="shared" si="17"/>
        <v>1</v>
      </c>
    </row>
    <row r="225" spans="1:10" ht="37.5">
      <c r="A225" s="97"/>
      <c r="B225" s="97"/>
      <c r="C225" s="97"/>
      <c r="D225" s="97" t="s">
        <v>36</v>
      </c>
      <c r="E225" s="117" t="s">
        <v>37</v>
      </c>
      <c r="F225" s="116">
        <v>500</v>
      </c>
      <c r="G225" s="116"/>
      <c r="H225" s="116">
        <f>SUM(F225:G225)</f>
        <v>500</v>
      </c>
      <c r="I225" s="116">
        <v>500</v>
      </c>
      <c r="J225" s="176">
        <f t="shared" si="17"/>
        <v>1</v>
      </c>
    </row>
    <row r="226" spans="1:10" ht="37.5">
      <c r="A226" s="120"/>
      <c r="B226" s="120"/>
      <c r="C226" s="120" t="s">
        <v>665</v>
      </c>
      <c r="D226" s="120"/>
      <c r="E226" s="122" t="s">
        <v>715</v>
      </c>
      <c r="F226" s="123">
        <f>F227</f>
        <v>500</v>
      </c>
      <c r="G226" s="123">
        <f>G227</f>
        <v>0</v>
      </c>
      <c r="H226" s="123">
        <f>H227</f>
        <v>372.4</v>
      </c>
      <c r="I226" s="123">
        <f>I227</f>
        <v>269.1</v>
      </c>
      <c r="J226" s="177">
        <f t="shared" si="17"/>
        <v>0.7226100966702471</v>
      </c>
    </row>
    <row r="227" spans="1:10" ht="37.5">
      <c r="A227" s="120"/>
      <c r="B227" s="120"/>
      <c r="C227" s="120"/>
      <c r="D227" s="120" t="s">
        <v>36</v>
      </c>
      <c r="E227" s="122" t="s">
        <v>37</v>
      </c>
      <c r="F227" s="123">
        <v>500</v>
      </c>
      <c r="G227" s="123"/>
      <c r="H227" s="123">
        <v>372.4</v>
      </c>
      <c r="I227" s="123">
        <v>269.1</v>
      </c>
      <c r="J227" s="177">
        <f t="shared" si="17"/>
        <v>0.7226100966702471</v>
      </c>
    </row>
    <row r="228" spans="1:10" ht="37.5">
      <c r="A228" s="120"/>
      <c r="B228" s="120"/>
      <c r="C228" s="97" t="s">
        <v>748</v>
      </c>
      <c r="D228" s="97"/>
      <c r="E228" s="117" t="s">
        <v>946</v>
      </c>
      <c r="F228" s="123"/>
      <c r="G228" s="123"/>
      <c r="H228" s="116">
        <f>H229</f>
        <v>15.7</v>
      </c>
      <c r="I228" s="116">
        <f>I229</f>
        <v>15.7</v>
      </c>
      <c r="J228" s="176">
        <f t="shared" si="17"/>
        <v>1</v>
      </c>
    </row>
    <row r="229" spans="1:10" ht="18.75">
      <c r="A229" s="120"/>
      <c r="B229" s="120"/>
      <c r="C229" s="97"/>
      <c r="D229" s="97" t="s">
        <v>14</v>
      </c>
      <c r="E229" s="117" t="s">
        <v>15</v>
      </c>
      <c r="F229" s="123"/>
      <c r="G229" s="123"/>
      <c r="H229" s="116">
        <v>15.7</v>
      </c>
      <c r="I229" s="116">
        <v>15.7</v>
      </c>
      <c r="J229" s="176">
        <f t="shared" si="17"/>
        <v>1</v>
      </c>
    </row>
    <row r="230" spans="1:10" ht="18.75">
      <c r="A230" s="120"/>
      <c r="B230" s="120"/>
      <c r="C230" s="120" t="s">
        <v>748</v>
      </c>
      <c r="D230" s="120"/>
      <c r="E230" s="122" t="s">
        <v>947</v>
      </c>
      <c r="F230" s="123"/>
      <c r="G230" s="123"/>
      <c r="H230" s="123">
        <f>H231</f>
        <v>300</v>
      </c>
      <c r="I230" s="123"/>
      <c r="J230" s="177"/>
    </row>
    <row r="231" spans="1:10" ht="18.75">
      <c r="A231" s="120"/>
      <c r="B231" s="120"/>
      <c r="C231" s="120"/>
      <c r="D231" s="120" t="s">
        <v>14</v>
      </c>
      <c r="E231" s="122" t="s">
        <v>15</v>
      </c>
      <c r="F231" s="123"/>
      <c r="G231" s="123"/>
      <c r="H231" s="123">
        <v>300</v>
      </c>
      <c r="I231" s="123"/>
      <c r="J231" s="177"/>
    </row>
    <row r="232" spans="1:10" ht="18.75">
      <c r="A232" s="97"/>
      <c r="B232" s="97"/>
      <c r="C232" s="103" t="s">
        <v>347</v>
      </c>
      <c r="D232" s="103"/>
      <c r="E232" s="113" t="s">
        <v>663</v>
      </c>
      <c r="F232" s="114" t="e">
        <f>#REF!</f>
        <v>#REF!</v>
      </c>
      <c r="G232" s="114" t="e">
        <f>#REF!</f>
        <v>#REF!</v>
      </c>
      <c r="H232" s="114">
        <f>H233</f>
        <v>521.2</v>
      </c>
      <c r="I232" s="114">
        <f>I233</f>
        <v>521.2</v>
      </c>
      <c r="J232" s="11">
        <f t="shared" si="17"/>
        <v>1</v>
      </c>
    </row>
    <row r="233" spans="1:10" ht="18.75">
      <c r="A233" s="97"/>
      <c r="B233" s="97"/>
      <c r="C233" s="79" t="s">
        <v>346</v>
      </c>
      <c r="D233" s="79" t="s">
        <v>589</v>
      </c>
      <c r="E233" s="165" t="s">
        <v>345</v>
      </c>
      <c r="F233" s="114"/>
      <c r="G233" s="114"/>
      <c r="H233" s="116">
        <f>H234+H235</f>
        <v>521.2</v>
      </c>
      <c r="I233" s="116">
        <f>I234+I235</f>
        <v>521.2</v>
      </c>
      <c r="J233" s="176">
        <f t="shared" si="17"/>
        <v>1</v>
      </c>
    </row>
    <row r="234" spans="1:10" ht="18.75">
      <c r="A234" s="97"/>
      <c r="B234" s="97"/>
      <c r="C234" s="103"/>
      <c r="D234" s="97" t="s">
        <v>18</v>
      </c>
      <c r="E234" s="117" t="s">
        <v>19</v>
      </c>
      <c r="F234" s="114"/>
      <c r="G234" s="114"/>
      <c r="H234" s="116">
        <v>234.5</v>
      </c>
      <c r="I234" s="116">
        <v>234.5</v>
      </c>
      <c r="J234" s="176">
        <f t="shared" si="17"/>
        <v>1</v>
      </c>
    </row>
    <row r="235" spans="1:10" ht="18.75">
      <c r="A235" s="97"/>
      <c r="B235" s="97"/>
      <c r="C235" s="103"/>
      <c r="D235" s="97" t="s">
        <v>14</v>
      </c>
      <c r="E235" s="117" t="s">
        <v>15</v>
      </c>
      <c r="F235" s="114"/>
      <c r="G235" s="114"/>
      <c r="H235" s="116">
        <v>286.7</v>
      </c>
      <c r="I235" s="116">
        <v>286.7</v>
      </c>
      <c r="J235" s="176">
        <f t="shared" si="17"/>
        <v>1</v>
      </c>
    </row>
    <row r="236" spans="1:10" ht="18.75">
      <c r="A236" s="126"/>
      <c r="B236" s="9" t="s">
        <v>278</v>
      </c>
      <c r="C236" s="9"/>
      <c r="D236" s="9"/>
      <c r="E236" s="10" t="s">
        <v>279</v>
      </c>
      <c r="F236" s="114" t="e">
        <f>F270+F288+F304+F237+F281</f>
        <v>#REF!</v>
      </c>
      <c r="G236" s="114" t="e">
        <f>G270+G288+G304+G237+G281</f>
        <v>#REF!</v>
      </c>
      <c r="H236" s="114">
        <f>H270+H288+H304+H237+H281+H264</f>
        <v>392460.89999999997</v>
      </c>
      <c r="I236" s="114">
        <f>I270+I288+I304+I237+I281+I264</f>
        <v>390053.92000000004</v>
      </c>
      <c r="J236" s="11">
        <f t="shared" si="17"/>
        <v>0.9938669559184115</v>
      </c>
    </row>
    <row r="237" spans="1:10" ht="18.75">
      <c r="A237" s="126"/>
      <c r="B237" s="9" t="s">
        <v>749</v>
      </c>
      <c r="C237" s="9"/>
      <c r="D237" s="9"/>
      <c r="E237" s="106" t="s">
        <v>750</v>
      </c>
      <c r="F237" s="114">
        <f>F245+F238</f>
        <v>3069.4</v>
      </c>
      <c r="G237" s="114">
        <f>G245+G238</f>
        <v>0</v>
      </c>
      <c r="H237" s="114">
        <f>H245+H238+H257</f>
        <v>6715.6</v>
      </c>
      <c r="I237" s="114">
        <f>I245+I238+I257</f>
        <v>5478.900000000001</v>
      </c>
      <c r="J237" s="11">
        <f t="shared" si="17"/>
        <v>0.8158466853296802</v>
      </c>
    </row>
    <row r="238" spans="1:10" ht="37.5">
      <c r="A238" s="126"/>
      <c r="B238" s="9"/>
      <c r="C238" s="103" t="s">
        <v>84</v>
      </c>
      <c r="D238" s="103" t="s">
        <v>589</v>
      </c>
      <c r="E238" s="113" t="s">
        <v>744</v>
      </c>
      <c r="F238" s="114">
        <f aca="true" t="shared" si="22" ref="F238:I239">F239</f>
        <v>1494.2</v>
      </c>
      <c r="G238" s="114">
        <f t="shared" si="22"/>
        <v>0</v>
      </c>
      <c r="H238" s="114">
        <f t="shared" si="22"/>
        <v>2425.1</v>
      </c>
      <c r="I238" s="114">
        <f t="shared" si="22"/>
        <v>1216.8000000000002</v>
      </c>
      <c r="J238" s="11">
        <f t="shared" si="17"/>
        <v>0.5017525050513382</v>
      </c>
    </row>
    <row r="239" spans="1:10" ht="18.75">
      <c r="A239" s="126"/>
      <c r="B239" s="9"/>
      <c r="C239" s="103" t="s">
        <v>85</v>
      </c>
      <c r="D239" s="103" t="s">
        <v>589</v>
      </c>
      <c r="E239" s="113" t="s">
        <v>280</v>
      </c>
      <c r="F239" s="114">
        <f t="shared" si="22"/>
        <v>1494.2</v>
      </c>
      <c r="G239" s="114">
        <f t="shared" si="22"/>
        <v>0</v>
      </c>
      <c r="H239" s="114">
        <f t="shared" si="22"/>
        <v>2425.1</v>
      </c>
      <c r="I239" s="114">
        <f t="shared" si="22"/>
        <v>1216.8000000000002</v>
      </c>
      <c r="J239" s="11">
        <f t="shared" si="17"/>
        <v>0.5017525050513382</v>
      </c>
    </row>
    <row r="240" spans="1:10" ht="18.75">
      <c r="A240" s="126"/>
      <c r="B240" s="9"/>
      <c r="C240" s="103" t="s">
        <v>86</v>
      </c>
      <c r="D240" s="103"/>
      <c r="E240" s="113" t="s">
        <v>87</v>
      </c>
      <c r="F240" s="114">
        <f>F241+F243</f>
        <v>1494.2</v>
      </c>
      <c r="G240" s="114">
        <f>G241+G243</f>
        <v>0</v>
      </c>
      <c r="H240" s="114">
        <f>H241+H243</f>
        <v>2425.1</v>
      </c>
      <c r="I240" s="114">
        <f>I241+I243</f>
        <v>1216.8000000000002</v>
      </c>
      <c r="J240" s="11">
        <f t="shared" si="17"/>
        <v>0.5017525050513382</v>
      </c>
    </row>
    <row r="241" spans="1:10" ht="18.75">
      <c r="A241" s="159"/>
      <c r="B241" s="159"/>
      <c r="C241" s="124" t="s">
        <v>751</v>
      </c>
      <c r="D241" s="129"/>
      <c r="E241" s="99" t="s">
        <v>948</v>
      </c>
      <c r="F241" s="123">
        <f>F242</f>
        <v>1364.7</v>
      </c>
      <c r="G241" s="132">
        <f>G242</f>
        <v>0</v>
      </c>
      <c r="H241" s="132">
        <f>H242</f>
        <v>2295.6</v>
      </c>
      <c r="I241" s="132">
        <f>I242</f>
        <v>1151.9</v>
      </c>
      <c r="J241" s="177">
        <f t="shared" si="17"/>
        <v>0.5017860254399722</v>
      </c>
    </row>
    <row r="242" spans="1:10" ht="18.75">
      <c r="A242" s="159"/>
      <c r="B242" s="159"/>
      <c r="C242" s="124"/>
      <c r="D242" s="136" t="s">
        <v>14</v>
      </c>
      <c r="E242" s="100" t="s">
        <v>15</v>
      </c>
      <c r="F242" s="123">
        <v>1364.7</v>
      </c>
      <c r="G242" s="132"/>
      <c r="H242" s="132">
        <f>1364.7+930.9</f>
        <v>2295.6</v>
      </c>
      <c r="I242" s="132">
        <v>1151.9</v>
      </c>
      <c r="J242" s="177">
        <f aca="true" t="shared" si="23" ref="J242:J305">I242/H242</f>
        <v>0.5017860254399722</v>
      </c>
    </row>
    <row r="243" spans="1:10" ht="37.5">
      <c r="A243" s="159"/>
      <c r="B243" s="159"/>
      <c r="C243" s="124" t="s">
        <v>752</v>
      </c>
      <c r="D243" s="129"/>
      <c r="E243" s="99" t="s">
        <v>949</v>
      </c>
      <c r="F243" s="123">
        <f>F244</f>
        <v>129.5</v>
      </c>
      <c r="G243" s="132">
        <f>G244</f>
        <v>0</v>
      </c>
      <c r="H243" s="132">
        <f>H244</f>
        <v>129.5</v>
      </c>
      <c r="I243" s="132">
        <f>I244</f>
        <v>64.9</v>
      </c>
      <c r="J243" s="177">
        <f t="shared" si="23"/>
        <v>0.5011583011583012</v>
      </c>
    </row>
    <row r="244" spans="1:10" ht="18.75">
      <c r="A244" s="159"/>
      <c r="B244" s="159"/>
      <c r="C244" s="129"/>
      <c r="D244" s="136" t="s">
        <v>14</v>
      </c>
      <c r="E244" s="100" t="s">
        <v>15</v>
      </c>
      <c r="F244" s="123">
        <v>129.5</v>
      </c>
      <c r="G244" s="132"/>
      <c r="H244" s="132">
        <f>SUM(F244:G244)</f>
        <v>129.5</v>
      </c>
      <c r="I244" s="132">
        <v>64.9</v>
      </c>
      <c r="J244" s="177">
        <f t="shared" si="23"/>
        <v>0.5011583011583012</v>
      </c>
    </row>
    <row r="245" spans="1:10" ht="18.75">
      <c r="A245" s="126"/>
      <c r="B245" s="9"/>
      <c r="C245" s="103" t="s">
        <v>122</v>
      </c>
      <c r="D245" s="103" t="s">
        <v>589</v>
      </c>
      <c r="E245" s="106" t="s">
        <v>123</v>
      </c>
      <c r="F245" s="114">
        <f>F246</f>
        <v>1575.2</v>
      </c>
      <c r="G245" s="114">
        <f>G246</f>
        <v>0</v>
      </c>
      <c r="H245" s="114">
        <f>H246</f>
        <v>1575.2</v>
      </c>
      <c r="I245" s="114">
        <f>I246</f>
        <v>1546.8</v>
      </c>
      <c r="J245" s="11">
        <f t="shared" si="23"/>
        <v>0.9819705434230573</v>
      </c>
    </row>
    <row r="246" spans="1:10" ht="18.75">
      <c r="A246" s="126"/>
      <c r="B246" s="9"/>
      <c r="C246" s="103" t="s">
        <v>753</v>
      </c>
      <c r="D246" s="103" t="s">
        <v>589</v>
      </c>
      <c r="E246" s="106" t="s">
        <v>754</v>
      </c>
      <c r="F246" s="114">
        <f>F247+F254</f>
        <v>1575.2</v>
      </c>
      <c r="G246" s="114">
        <f>G247+G254</f>
        <v>0</v>
      </c>
      <c r="H246" s="114">
        <f>H247+H254</f>
        <v>1575.2</v>
      </c>
      <c r="I246" s="114">
        <f>I247+I254</f>
        <v>1546.8</v>
      </c>
      <c r="J246" s="11">
        <f t="shared" si="23"/>
        <v>0.9819705434230573</v>
      </c>
    </row>
    <row r="247" spans="1:10" ht="18.75">
      <c r="A247" s="126"/>
      <c r="B247" s="9"/>
      <c r="C247" s="103" t="s">
        <v>755</v>
      </c>
      <c r="D247" s="103"/>
      <c r="E247" s="113" t="s">
        <v>756</v>
      </c>
      <c r="F247" s="114">
        <f>F248+F250+F252</f>
        <v>775.2</v>
      </c>
      <c r="G247" s="114">
        <f>G248+G250+G252</f>
        <v>0</v>
      </c>
      <c r="H247" s="114">
        <f>H248+H250+H252</f>
        <v>775.2</v>
      </c>
      <c r="I247" s="114">
        <f>I248+I250+I252</f>
        <v>746.8</v>
      </c>
      <c r="J247" s="11">
        <f t="shared" si="23"/>
        <v>0.9633642930856552</v>
      </c>
    </row>
    <row r="248" spans="1:10" ht="18.75">
      <c r="A248" s="126"/>
      <c r="B248" s="9"/>
      <c r="C248" s="97" t="s">
        <v>757</v>
      </c>
      <c r="D248" s="97" t="s">
        <v>589</v>
      </c>
      <c r="E248" s="115" t="s">
        <v>758</v>
      </c>
      <c r="F248" s="116">
        <f>F249</f>
        <v>675</v>
      </c>
      <c r="G248" s="116">
        <f>G249</f>
        <v>0</v>
      </c>
      <c r="H248" s="116">
        <f>H249</f>
        <v>675</v>
      </c>
      <c r="I248" s="116">
        <f>I249</f>
        <v>675</v>
      </c>
      <c r="J248" s="176">
        <f t="shared" si="23"/>
        <v>1</v>
      </c>
    </row>
    <row r="249" spans="1:10" ht="18.75">
      <c r="A249" s="126"/>
      <c r="B249" s="9"/>
      <c r="C249" s="97"/>
      <c r="D249" s="97" t="s">
        <v>48</v>
      </c>
      <c r="E249" s="117" t="s">
        <v>49</v>
      </c>
      <c r="F249" s="116">
        <v>675</v>
      </c>
      <c r="G249" s="116"/>
      <c r="H249" s="116">
        <f>SUM(F249:G249)</f>
        <v>675</v>
      </c>
      <c r="I249" s="116">
        <v>675</v>
      </c>
      <c r="J249" s="176">
        <f t="shared" si="23"/>
        <v>1</v>
      </c>
    </row>
    <row r="250" spans="1:10" ht="37.5">
      <c r="A250" s="137"/>
      <c r="B250" s="129"/>
      <c r="C250" s="120" t="s">
        <v>950</v>
      </c>
      <c r="D250" s="120" t="s">
        <v>589</v>
      </c>
      <c r="E250" s="180" t="s">
        <v>951</v>
      </c>
      <c r="F250" s="123">
        <f>F251</f>
        <v>0.2</v>
      </c>
      <c r="G250" s="132">
        <f>G251</f>
        <v>0</v>
      </c>
      <c r="H250" s="132">
        <f>H251</f>
        <v>0.2</v>
      </c>
      <c r="I250" s="132"/>
      <c r="J250" s="177"/>
    </row>
    <row r="251" spans="1:10" ht="18.75">
      <c r="A251" s="137"/>
      <c r="B251" s="129"/>
      <c r="C251" s="120"/>
      <c r="D251" s="120" t="s">
        <v>48</v>
      </c>
      <c r="E251" s="122" t="s">
        <v>49</v>
      </c>
      <c r="F251" s="123">
        <v>0.2</v>
      </c>
      <c r="G251" s="132"/>
      <c r="H251" s="132">
        <v>0.2</v>
      </c>
      <c r="I251" s="132"/>
      <c r="J251" s="177"/>
    </row>
    <row r="252" spans="1:10" ht="18.75">
      <c r="A252" s="137"/>
      <c r="B252" s="129"/>
      <c r="C252" s="97" t="s">
        <v>952</v>
      </c>
      <c r="D252" s="97" t="s">
        <v>589</v>
      </c>
      <c r="E252" s="115" t="s">
        <v>953</v>
      </c>
      <c r="F252" s="116">
        <f>F253</f>
        <v>100</v>
      </c>
      <c r="G252" s="116">
        <f>G253</f>
        <v>0</v>
      </c>
      <c r="H252" s="116">
        <f>H253</f>
        <v>100</v>
      </c>
      <c r="I252" s="116">
        <f>I253</f>
        <v>71.8</v>
      </c>
      <c r="J252" s="176">
        <f t="shared" si="23"/>
        <v>0.718</v>
      </c>
    </row>
    <row r="253" spans="1:10" ht="18.75">
      <c r="A253" s="137"/>
      <c r="B253" s="129"/>
      <c r="C253" s="97"/>
      <c r="D253" s="97" t="s">
        <v>18</v>
      </c>
      <c r="E253" s="117" t="s">
        <v>19</v>
      </c>
      <c r="F253" s="116">
        <v>100</v>
      </c>
      <c r="G253" s="116"/>
      <c r="H253" s="116">
        <f>SUM(F253:G253)</f>
        <v>100</v>
      </c>
      <c r="I253" s="116">
        <v>71.8</v>
      </c>
      <c r="J253" s="176">
        <f t="shared" si="23"/>
        <v>0.718</v>
      </c>
    </row>
    <row r="254" spans="1:10" ht="18.75">
      <c r="A254" s="126"/>
      <c r="B254" s="9"/>
      <c r="C254" s="103" t="s">
        <v>759</v>
      </c>
      <c r="D254" s="103"/>
      <c r="E254" s="113" t="s">
        <v>760</v>
      </c>
      <c r="F254" s="114">
        <f aca="true" t="shared" si="24" ref="F254:I255">F255</f>
        <v>800</v>
      </c>
      <c r="G254" s="114">
        <f t="shared" si="24"/>
        <v>0</v>
      </c>
      <c r="H254" s="114">
        <f t="shared" si="24"/>
        <v>800</v>
      </c>
      <c r="I254" s="114">
        <f t="shared" si="24"/>
        <v>800</v>
      </c>
      <c r="J254" s="11">
        <f t="shared" si="23"/>
        <v>1</v>
      </c>
    </row>
    <row r="255" spans="1:10" ht="18.75">
      <c r="A255" s="126"/>
      <c r="B255" s="9"/>
      <c r="C255" s="97" t="s">
        <v>761</v>
      </c>
      <c r="D255" s="97" t="s">
        <v>589</v>
      </c>
      <c r="E255" s="115" t="s">
        <v>762</v>
      </c>
      <c r="F255" s="116">
        <f t="shared" si="24"/>
        <v>800</v>
      </c>
      <c r="G255" s="116">
        <f t="shared" si="24"/>
        <v>0</v>
      </c>
      <c r="H255" s="116">
        <f t="shared" si="24"/>
        <v>800</v>
      </c>
      <c r="I255" s="116">
        <f t="shared" si="24"/>
        <v>800</v>
      </c>
      <c r="J255" s="176">
        <f t="shared" si="23"/>
        <v>1</v>
      </c>
    </row>
    <row r="256" spans="1:10" ht="18.75">
      <c r="A256" s="126"/>
      <c r="B256" s="9"/>
      <c r="C256" s="97"/>
      <c r="D256" s="97" t="s">
        <v>48</v>
      </c>
      <c r="E256" s="117" t="s">
        <v>49</v>
      </c>
      <c r="F256" s="116">
        <v>800</v>
      </c>
      <c r="G256" s="116"/>
      <c r="H256" s="116">
        <f>SUM(F256:G256)</f>
        <v>800</v>
      </c>
      <c r="I256" s="116">
        <v>800</v>
      </c>
      <c r="J256" s="176">
        <f t="shared" si="23"/>
        <v>1</v>
      </c>
    </row>
    <row r="257" spans="1:10" ht="18.75">
      <c r="A257" s="137"/>
      <c r="B257" s="129"/>
      <c r="C257" s="103" t="s">
        <v>141</v>
      </c>
      <c r="D257" s="103" t="s">
        <v>589</v>
      </c>
      <c r="E257" s="113" t="s">
        <v>729</v>
      </c>
      <c r="F257" s="123"/>
      <c r="G257" s="123"/>
      <c r="H257" s="114">
        <f>H258</f>
        <v>2715.3</v>
      </c>
      <c r="I257" s="114">
        <f>I258</f>
        <v>2715.3</v>
      </c>
      <c r="J257" s="11">
        <f t="shared" si="23"/>
        <v>1</v>
      </c>
    </row>
    <row r="258" spans="1:10" ht="18.75">
      <c r="A258" s="137"/>
      <c r="B258" s="129"/>
      <c r="C258" s="103" t="s">
        <v>142</v>
      </c>
      <c r="D258" s="103" t="s">
        <v>589</v>
      </c>
      <c r="E258" s="113" t="s">
        <v>143</v>
      </c>
      <c r="F258" s="123"/>
      <c r="G258" s="123"/>
      <c r="H258" s="114">
        <f>H259</f>
        <v>2715.3</v>
      </c>
      <c r="I258" s="114">
        <f>I259</f>
        <v>2715.3</v>
      </c>
      <c r="J258" s="11">
        <f t="shared" si="23"/>
        <v>1</v>
      </c>
    </row>
    <row r="259" spans="1:10" ht="18.75">
      <c r="A259" s="137"/>
      <c r="B259" s="129"/>
      <c r="C259" s="103" t="s">
        <v>144</v>
      </c>
      <c r="D259" s="103"/>
      <c r="E259" s="113" t="s">
        <v>145</v>
      </c>
      <c r="F259" s="123"/>
      <c r="G259" s="123"/>
      <c r="H259" s="114">
        <f>H260+H262</f>
        <v>2715.3</v>
      </c>
      <c r="I259" s="114">
        <f>I260+I262</f>
        <v>2715.3</v>
      </c>
      <c r="J259" s="11">
        <f t="shared" si="23"/>
        <v>1</v>
      </c>
    </row>
    <row r="260" spans="1:10" ht="18.75">
      <c r="A260" s="137"/>
      <c r="B260" s="129"/>
      <c r="C260" s="97" t="s">
        <v>954</v>
      </c>
      <c r="D260" s="97"/>
      <c r="E260" s="117" t="s">
        <v>955</v>
      </c>
      <c r="F260" s="123"/>
      <c r="G260" s="123"/>
      <c r="H260" s="116">
        <f>H261</f>
        <v>682</v>
      </c>
      <c r="I260" s="116">
        <f>I261</f>
        <v>682</v>
      </c>
      <c r="J260" s="176">
        <f t="shared" si="23"/>
        <v>1</v>
      </c>
    </row>
    <row r="261" spans="1:10" ht="18.75">
      <c r="A261" s="137"/>
      <c r="B261" s="129"/>
      <c r="C261" s="97"/>
      <c r="D261" s="97" t="s">
        <v>14</v>
      </c>
      <c r="E261" s="117" t="s">
        <v>15</v>
      </c>
      <c r="F261" s="123"/>
      <c r="G261" s="123"/>
      <c r="H261" s="116">
        <v>682</v>
      </c>
      <c r="I261" s="116">
        <v>682</v>
      </c>
      <c r="J261" s="176">
        <f t="shared" si="23"/>
        <v>1</v>
      </c>
    </row>
    <row r="262" spans="1:10" ht="18.75">
      <c r="A262" s="137"/>
      <c r="B262" s="129"/>
      <c r="C262" s="120" t="s">
        <v>954</v>
      </c>
      <c r="D262" s="120"/>
      <c r="E262" s="122" t="s">
        <v>956</v>
      </c>
      <c r="F262" s="123"/>
      <c r="G262" s="123"/>
      <c r="H262" s="123">
        <f>H263</f>
        <v>2033.3</v>
      </c>
      <c r="I262" s="123">
        <f>I263</f>
        <v>2033.3</v>
      </c>
      <c r="J262" s="177">
        <f t="shared" si="23"/>
        <v>1</v>
      </c>
    </row>
    <row r="263" spans="1:10" ht="18.75">
      <c r="A263" s="137"/>
      <c r="B263" s="129"/>
      <c r="C263" s="120"/>
      <c r="D263" s="120" t="s">
        <v>14</v>
      </c>
      <c r="E263" s="122" t="s">
        <v>15</v>
      </c>
      <c r="F263" s="123"/>
      <c r="G263" s="123"/>
      <c r="H263" s="123">
        <v>2033.3</v>
      </c>
      <c r="I263" s="123">
        <v>2033.3</v>
      </c>
      <c r="J263" s="177">
        <f t="shared" si="23"/>
        <v>1</v>
      </c>
    </row>
    <row r="264" spans="1:10" ht="18.75">
      <c r="A264" s="137"/>
      <c r="B264" s="181" t="s">
        <v>596</v>
      </c>
      <c r="C264" s="135"/>
      <c r="D264" s="135"/>
      <c r="E264" s="143" t="s">
        <v>597</v>
      </c>
      <c r="F264" s="142"/>
      <c r="G264" s="142"/>
      <c r="H264" s="147">
        <f aca="true" t="shared" si="25" ref="H264:I268">H265</f>
        <v>20</v>
      </c>
      <c r="I264" s="147">
        <f t="shared" si="25"/>
        <v>17.1</v>
      </c>
      <c r="J264" s="11">
        <f t="shared" si="23"/>
        <v>0.8550000000000001</v>
      </c>
    </row>
    <row r="265" spans="1:10" ht="37.5">
      <c r="A265" s="137"/>
      <c r="B265" s="129"/>
      <c r="C265" s="152" t="s">
        <v>84</v>
      </c>
      <c r="D265" s="152"/>
      <c r="E265" s="143" t="s">
        <v>957</v>
      </c>
      <c r="F265" s="147"/>
      <c r="G265" s="147"/>
      <c r="H265" s="147">
        <f t="shared" si="25"/>
        <v>20</v>
      </c>
      <c r="I265" s="147">
        <f t="shared" si="25"/>
        <v>17.1</v>
      </c>
      <c r="J265" s="11">
        <f t="shared" si="23"/>
        <v>0.8550000000000001</v>
      </c>
    </row>
    <row r="266" spans="1:10" ht="18.75">
      <c r="A266" s="137"/>
      <c r="B266" s="129"/>
      <c r="C266" s="152" t="s">
        <v>107</v>
      </c>
      <c r="D266" s="152"/>
      <c r="E266" s="143" t="s">
        <v>108</v>
      </c>
      <c r="F266" s="147"/>
      <c r="G266" s="147"/>
      <c r="H266" s="147">
        <f t="shared" si="25"/>
        <v>20</v>
      </c>
      <c r="I266" s="147">
        <f t="shared" si="25"/>
        <v>17.1</v>
      </c>
      <c r="J266" s="11">
        <f t="shared" si="23"/>
        <v>0.8550000000000001</v>
      </c>
    </row>
    <row r="267" spans="1:10" ht="18.75">
      <c r="A267" s="137"/>
      <c r="B267" s="129"/>
      <c r="C267" s="152" t="s">
        <v>109</v>
      </c>
      <c r="D267" s="152"/>
      <c r="E267" s="143" t="s">
        <v>110</v>
      </c>
      <c r="F267" s="147"/>
      <c r="G267" s="147"/>
      <c r="H267" s="147">
        <f t="shared" si="25"/>
        <v>20</v>
      </c>
      <c r="I267" s="147">
        <f t="shared" si="25"/>
        <v>17.1</v>
      </c>
      <c r="J267" s="11">
        <f t="shared" si="23"/>
        <v>0.8550000000000001</v>
      </c>
    </row>
    <row r="268" spans="1:10" ht="18.75">
      <c r="A268" s="137"/>
      <c r="B268" s="129"/>
      <c r="C268" s="139" t="s">
        <v>598</v>
      </c>
      <c r="D268" s="139"/>
      <c r="E268" s="144" t="s">
        <v>599</v>
      </c>
      <c r="F268" s="145"/>
      <c r="G268" s="145"/>
      <c r="H268" s="145">
        <f t="shared" si="25"/>
        <v>20</v>
      </c>
      <c r="I268" s="145">
        <f t="shared" si="25"/>
        <v>17.1</v>
      </c>
      <c r="J268" s="176">
        <f t="shared" si="23"/>
        <v>0.8550000000000001</v>
      </c>
    </row>
    <row r="269" spans="1:10" ht="18.75">
      <c r="A269" s="137"/>
      <c r="B269" s="129"/>
      <c r="C269" s="139"/>
      <c r="D269" s="139" t="s">
        <v>18</v>
      </c>
      <c r="E269" s="144" t="s">
        <v>19</v>
      </c>
      <c r="F269" s="145"/>
      <c r="G269" s="145"/>
      <c r="H269" s="145">
        <v>20</v>
      </c>
      <c r="I269" s="145">
        <v>17.1</v>
      </c>
      <c r="J269" s="176">
        <f t="shared" si="23"/>
        <v>0.8550000000000001</v>
      </c>
    </row>
    <row r="270" spans="1:10" ht="18.75">
      <c r="A270" s="97"/>
      <c r="B270" s="118" t="s">
        <v>281</v>
      </c>
      <c r="C270" s="9"/>
      <c r="D270" s="9"/>
      <c r="E270" s="10" t="s">
        <v>282</v>
      </c>
      <c r="F270" s="114" t="e">
        <f>F271</f>
        <v>#REF!</v>
      </c>
      <c r="G270" s="114" t="e">
        <f>G271</f>
        <v>#REF!</v>
      </c>
      <c r="H270" s="114">
        <f>H271</f>
        <v>1177.5</v>
      </c>
      <c r="I270" s="114">
        <f>I271</f>
        <v>1055.9</v>
      </c>
      <c r="J270" s="11">
        <f t="shared" si="23"/>
        <v>0.8967303609341827</v>
      </c>
    </row>
    <row r="271" spans="1:10" ht="37.5">
      <c r="A271" s="103"/>
      <c r="B271" s="103"/>
      <c r="C271" s="103" t="s">
        <v>84</v>
      </c>
      <c r="D271" s="103" t="s">
        <v>589</v>
      </c>
      <c r="E271" s="113" t="s">
        <v>744</v>
      </c>
      <c r="F271" s="114" t="e">
        <f>F272+F277</f>
        <v>#REF!</v>
      </c>
      <c r="G271" s="114" t="e">
        <f>G272+G277</f>
        <v>#REF!</v>
      </c>
      <c r="H271" s="114">
        <f>H272+H277</f>
        <v>1177.5</v>
      </c>
      <c r="I271" s="114">
        <f>I272+I277</f>
        <v>1055.9</v>
      </c>
      <c r="J271" s="11">
        <f t="shared" si="23"/>
        <v>0.8967303609341827</v>
      </c>
    </row>
    <row r="272" spans="1:10" ht="18.75">
      <c r="A272" s="103"/>
      <c r="B272" s="103"/>
      <c r="C272" s="103" t="s">
        <v>96</v>
      </c>
      <c r="D272" s="103" t="s">
        <v>589</v>
      </c>
      <c r="E272" s="113" t="s">
        <v>97</v>
      </c>
      <c r="F272" s="114">
        <f aca="true" t="shared" si="26" ref="F272:I273">F273</f>
        <v>367.5</v>
      </c>
      <c r="G272" s="114">
        <f t="shared" si="26"/>
        <v>0</v>
      </c>
      <c r="H272" s="114">
        <f t="shared" si="26"/>
        <v>367.5</v>
      </c>
      <c r="I272" s="114">
        <f t="shared" si="26"/>
        <v>254.10000000000002</v>
      </c>
      <c r="J272" s="11">
        <f t="shared" si="23"/>
        <v>0.6914285714285715</v>
      </c>
    </row>
    <row r="273" spans="1:10" ht="18.75">
      <c r="A273" s="103"/>
      <c r="B273" s="103"/>
      <c r="C273" s="103" t="s">
        <v>102</v>
      </c>
      <c r="D273" s="103"/>
      <c r="E273" s="113" t="s">
        <v>664</v>
      </c>
      <c r="F273" s="114">
        <f t="shared" si="26"/>
        <v>367.5</v>
      </c>
      <c r="G273" s="114">
        <f t="shared" si="26"/>
        <v>0</v>
      </c>
      <c r="H273" s="114">
        <f t="shared" si="26"/>
        <v>367.5</v>
      </c>
      <c r="I273" s="114">
        <f t="shared" si="26"/>
        <v>254.10000000000002</v>
      </c>
      <c r="J273" s="11">
        <f t="shared" si="23"/>
        <v>0.6914285714285715</v>
      </c>
    </row>
    <row r="274" spans="1:10" ht="18.75">
      <c r="A274" s="103"/>
      <c r="B274" s="103"/>
      <c r="C274" s="97" t="s">
        <v>104</v>
      </c>
      <c r="D274" s="97" t="s">
        <v>589</v>
      </c>
      <c r="E274" s="115" t="s">
        <v>763</v>
      </c>
      <c r="F274" s="116">
        <f>F276+F275</f>
        <v>367.5</v>
      </c>
      <c r="G274" s="116">
        <f>G276+G275</f>
        <v>0</v>
      </c>
      <c r="H274" s="116">
        <f>H276+H275</f>
        <v>367.5</v>
      </c>
      <c r="I274" s="116">
        <f>I276+I275</f>
        <v>254.10000000000002</v>
      </c>
      <c r="J274" s="176">
        <f t="shared" si="23"/>
        <v>0.6914285714285715</v>
      </c>
    </row>
    <row r="275" spans="1:10" ht="18.75">
      <c r="A275" s="103"/>
      <c r="B275" s="103"/>
      <c r="C275" s="97"/>
      <c r="D275" s="97" t="s">
        <v>18</v>
      </c>
      <c r="E275" s="117" t="s">
        <v>19</v>
      </c>
      <c r="F275" s="116">
        <v>247.5</v>
      </c>
      <c r="G275" s="116"/>
      <c r="H275" s="116">
        <f>SUM(F275:G275)</f>
        <v>247.5</v>
      </c>
      <c r="I275" s="116">
        <v>143.3</v>
      </c>
      <c r="J275" s="176">
        <f t="shared" si="23"/>
        <v>0.578989898989899</v>
      </c>
    </row>
    <row r="276" spans="1:10" ht="18.75">
      <c r="A276" s="97"/>
      <c r="B276" s="97"/>
      <c r="C276" s="97"/>
      <c r="D276" s="97" t="s">
        <v>14</v>
      </c>
      <c r="E276" s="117" t="s">
        <v>15</v>
      </c>
      <c r="F276" s="116">
        <v>120</v>
      </c>
      <c r="G276" s="116"/>
      <c r="H276" s="116">
        <f>SUM(F276:G276)</f>
        <v>120</v>
      </c>
      <c r="I276" s="116">
        <v>110.8</v>
      </c>
      <c r="J276" s="176">
        <f t="shared" si="23"/>
        <v>0.9233333333333333</v>
      </c>
    </row>
    <row r="277" spans="1:10" ht="18.75">
      <c r="A277" s="103"/>
      <c r="B277" s="103"/>
      <c r="C277" s="103" t="s">
        <v>107</v>
      </c>
      <c r="D277" s="103" t="s">
        <v>589</v>
      </c>
      <c r="E277" s="113" t="s">
        <v>108</v>
      </c>
      <c r="F277" s="114" t="e">
        <f aca="true" t="shared" si="27" ref="F277:I278">F278</f>
        <v>#REF!</v>
      </c>
      <c r="G277" s="114" t="e">
        <f t="shared" si="27"/>
        <v>#REF!</v>
      </c>
      <c r="H277" s="114">
        <f t="shared" si="27"/>
        <v>810</v>
      </c>
      <c r="I277" s="114">
        <f t="shared" si="27"/>
        <v>801.8</v>
      </c>
      <c r="J277" s="11">
        <f t="shared" si="23"/>
        <v>0.9898765432098765</v>
      </c>
    </row>
    <row r="278" spans="1:10" ht="18.75">
      <c r="A278" s="103"/>
      <c r="B278" s="103"/>
      <c r="C278" s="103" t="s">
        <v>111</v>
      </c>
      <c r="D278" s="103"/>
      <c r="E278" s="113" t="s">
        <v>110</v>
      </c>
      <c r="F278" s="114" t="e">
        <f t="shared" si="27"/>
        <v>#REF!</v>
      </c>
      <c r="G278" s="114" t="e">
        <f t="shared" si="27"/>
        <v>#REF!</v>
      </c>
      <c r="H278" s="114">
        <f t="shared" si="27"/>
        <v>810</v>
      </c>
      <c r="I278" s="114">
        <f t="shared" si="27"/>
        <v>801.8</v>
      </c>
      <c r="J278" s="11">
        <f t="shared" si="23"/>
        <v>0.9898765432098765</v>
      </c>
    </row>
    <row r="279" spans="1:10" ht="18.75">
      <c r="A279" s="103"/>
      <c r="B279" s="103"/>
      <c r="C279" s="97" t="s">
        <v>111</v>
      </c>
      <c r="D279" s="97" t="s">
        <v>589</v>
      </c>
      <c r="E279" s="115" t="s">
        <v>112</v>
      </c>
      <c r="F279" s="116" t="e">
        <f>F280+#REF!</f>
        <v>#REF!</v>
      </c>
      <c r="G279" s="116" t="e">
        <f>G280+#REF!</f>
        <v>#REF!</v>
      </c>
      <c r="H279" s="116">
        <f>H280</f>
        <v>810</v>
      </c>
      <c r="I279" s="116">
        <f>I280</f>
        <v>801.8</v>
      </c>
      <c r="J279" s="176">
        <f t="shared" si="23"/>
        <v>0.9898765432098765</v>
      </c>
    </row>
    <row r="280" spans="1:10" ht="18.75">
      <c r="A280" s="103"/>
      <c r="B280" s="103"/>
      <c r="C280" s="97"/>
      <c r="D280" s="97" t="s">
        <v>18</v>
      </c>
      <c r="E280" s="117" t="s">
        <v>19</v>
      </c>
      <c r="F280" s="116">
        <v>810</v>
      </c>
      <c r="G280" s="116"/>
      <c r="H280" s="116">
        <f>SUM(F280:G280)</f>
        <v>810</v>
      </c>
      <c r="I280" s="116">
        <v>801.8</v>
      </c>
      <c r="J280" s="176">
        <f t="shared" si="23"/>
        <v>0.9898765432098765</v>
      </c>
    </row>
    <row r="281" spans="1:10" ht="18.75">
      <c r="A281" s="97"/>
      <c r="B281" s="104" t="s">
        <v>764</v>
      </c>
      <c r="C281" s="104"/>
      <c r="D281" s="104"/>
      <c r="E281" s="105" t="s">
        <v>383</v>
      </c>
      <c r="F281" s="114">
        <f>F282</f>
        <v>2201</v>
      </c>
      <c r="G281" s="114">
        <f>G282</f>
        <v>0</v>
      </c>
      <c r="H281" s="114">
        <f>H282</f>
        <v>1931.7</v>
      </c>
      <c r="I281" s="114">
        <f>I282</f>
        <v>1930.3000000000002</v>
      </c>
      <c r="J281" s="11">
        <f t="shared" si="23"/>
        <v>0.9992752497799866</v>
      </c>
    </row>
    <row r="282" spans="1:10" ht="18.75">
      <c r="A282" s="97"/>
      <c r="B282" s="103"/>
      <c r="C282" s="103" t="s">
        <v>765</v>
      </c>
      <c r="D282" s="103" t="s">
        <v>589</v>
      </c>
      <c r="E282" s="105" t="s">
        <v>729</v>
      </c>
      <c r="F282" s="114">
        <f aca="true" t="shared" si="28" ref="F282:I284">F283</f>
        <v>2201</v>
      </c>
      <c r="G282" s="114">
        <f t="shared" si="28"/>
        <v>0</v>
      </c>
      <c r="H282" s="114">
        <f t="shared" si="28"/>
        <v>1931.7</v>
      </c>
      <c r="I282" s="114">
        <f t="shared" si="28"/>
        <v>1930.3000000000002</v>
      </c>
      <c r="J282" s="11">
        <f t="shared" si="23"/>
        <v>0.9992752497799866</v>
      </c>
    </row>
    <row r="283" spans="1:10" ht="37.5">
      <c r="A283" s="97"/>
      <c r="B283" s="104"/>
      <c r="C283" s="104" t="s">
        <v>180</v>
      </c>
      <c r="D283" s="104"/>
      <c r="E283" s="106" t="s">
        <v>730</v>
      </c>
      <c r="F283" s="114">
        <f t="shared" si="28"/>
        <v>2201</v>
      </c>
      <c r="G283" s="114">
        <f t="shared" si="28"/>
        <v>0</v>
      </c>
      <c r="H283" s="114">
        <f t="shared" si="28"/>
        <v>1931.7</v>
      </c>
      <c r="I283" s="114">
        <f t="shared" si="28"/>
        <v>1930.3000000000002</v>
      </c>
      <c r="J283" s="11">
        <f t="shared" si="23"/>
        <v>0.9992752497799866</v>
      </c>
    </row>
    <row r="284" spans="1:10" ht="18.75">
      <c r="A284" s="97"/>
      <c r="B284" s="103"/>
      <c r="C284" s="104" t="s">
        <v>357</v>
      </c>
      <c r="D284" s="104"/>
      <c r="E284" s="106" t="s">
        <v>356</v>
      </c>
      <c r="F284" s="114">
        <f t="shared" si="28"/>
        <v>2201</v>
      </c>
      <c r="G284" s="114">
        <f t="shared" si="28"/>
        <v>0</v>
      </c>
      <c r="H284" s="114">
        <f t="shared" si="28"/>
        <v>1931.7</v>
      </c>
      <c r="I284" s="114">
        <f t="shared" si="28"/>
        <v>1930.3000000000002</v>
      </c>
      <c r="J284" s="11">
        <f t="shared" si="23"/>
        <v>0.9992752497799866</v>
      </c>
    </row>
    <row r="285" spans="1:10" ht="18.75">
      <c r="A285" s="97"/>
      <c r="B285" s="97"/>
      <c r="C285" s="107" t="s">
        <v>766</v>
      </c>
      <c r="D285" s="107"/>
      <c r="E285" s="138" t="s">
        <v>767</v>
      </c>
      <c r="F285" s="116">
        <f>F286+F287</f>
        <v>2201</v>
      </c>
      <c r="G285" s="116">
        <f>G286+G287</f>
        <v>0</v>
      </c>
      <c r="H285" s="116">
        <f>H286+H287</f>
        <v>1931.7</v>
      </c>
      <c r="I285" s="116">
        <f>I286+I287</f>
        <v>1930.3000000000002</v>
      </c>
      <c r="J285" s="176">
        <f t="shared" si="23"/>
        <v>0.9992752497799866</v>
      </c>
    </row>
    <row r="286" spans="1:10" ht="18.75">
      <c r="A286" s="97"/>
      <c r="B286" s="97"/>
      <c r="C286" s="97"/>
      <c r="D286" s="97" t="s">
        <v>18</v>
      </c>
      <c r="E286" s="117" t="s">
        <v>19</v>
      </c>
      <c r="F286" s="116">
        <v>1</v>
      </c>
      <c r="G286" s="116">
        <v>0.5</v>
      </c>
      <c r="H286" s="116">
        <v>7.8</v>
      </c>
      <c r="I286" s="116">
        <v>6.4</v>
      </c>
      <c r="J286" s="176">
        <f t="shared" si="23"/>
        <v>0.8205128205128206</v>
      </c>
    </row>
    <row r="287" spans="1:10" ht="18.75">
      <c r="A287" s="97"/>
      <c r="B287" s="97"/>
      <c r="C287" s="97"/>
      <c r="D287" s="97" t="s">
        <v>48</v>
      </c>
      <c r="E287" s="117" t="s">
        <v>49</v>
      </c>
      <c r="F287" s="116">
        <v>2200</v>
      </c>
      <c r="G287" s="116">
        <v>-0.5</v>
      </c>
      <c r="H287" s="116">
        <v>1923.9</v>
      </c>
      <c r="I287" s="116">
        <v>1923.9</v>
      </c>
      <c r="J287" s="176">
        <f t="shared" si="23"/>
        <v>1</v>
      </c>
    </row>
    <row r="288" spans="1:10" ht="18.75">
      <c r="A288" s="97"/>
      <c r="B288" s="9" t="s">
        <v>283</v>
      </c>
      <c r="C288" s="9"/>
      <c r="D288" s="9"/>
      <c r="E288" s="10" t="s">
        <v>284</v>
      </c>
      <c r="F288" s="114">
        <f aca="true" t="shared" si="29" ref="F288:I289">F289</f>
        <v>323824.69999999995</v>
      </c>
      <c r="G288" s="114">
        <f t="shared" si="29"/>
        <v>0</v>
      </c>
      <c r="H288" s="114">
        <f t="shared" si="29"/>
        <v>374246</v>
      </c>
      <c r="I288" s="114">
        <f t="shared" si="29"/>
        <v>373439.4</v>
      </c>
      <c r="J288" s="11">
        <f t="shared" si="23"/>
        <v>0.9978447331434405</v>
      </c>
    </row>
    <row r="289" spans="1:10" ht="18.75">
      <c r="A289" s="103"/>
      <c r="B289" s="103"/>
      <c r="C289" s="103" t="s">
        <v>141</v>
      </c>
      <c r="D289" s="103" t="s">
        <v>589</v>
      </c>
      <c r="E289" s="113" t="s">
        <v>958</v>
      </c>
      <c r="F289" s="114">
        <f t="shared" si="29"/>
        <v>323824.69999999995</v>
      </c>
      <c r="G289" s="114">
        <f t="shared" si="29"/>
        <v>0</v>
      </c>
      <c r="H289" s="114">
        <f t="shared" si="29"/>
        <v>374246</v>
      </c>
      <c r="I289" s="114">
        <f t="shared" si="29"/>
        <v>373439.4</v>
      </c>
      <c r="J289" s="11">
        <f t="shared" si="23"/>
        <v>0.9978447331434405</v>
      </c>
    </row>
    <row r="290" spans="1:10" ht="18.75">
      <c r="A290" s="103"/>
      <c r="B290" s="103"/>
      <c r="C290" s="103" t="s">
        <v>159</v>
      </c>
      <c r="D290" s="103" t="s">
        <v>589</v>
      </c>
      <c r="E290" s="113" t="s">
        <v>160</v>
      </c>
      <c r="F290" s="114">
        <f>F291+F294</f>
        <v>323824.69999999995</v>
      </c>
      <c r="G290" s="114">
        <f>G291+G294</f>
        <v>0</v>
      </c>
      <c r="H290" s="114">
        <f>H291+H294</f>
        <v>374246</v>
      </c>
      <c r="I290" s="114">
        <f>I291+I294</f>
        <v>373439.4</v>
      </c>
      <c r="J290" s="11">
        <f t="shared" si="23"/>
        <v>0.9978447331434405</v>
      </c>
    </row>
    <row r="291" spans="1:10" ht="37.5">
      <c r="A291" s="103"/>
      <c r="B291" s="103"/>
      <c r="C291" s="103" t="s">
        <v>161</v>
      </c>
      <c r="D291" s="103"/>
      <c r="E291" s="113" t="s">
        <v>162</v>
      </c>
      <c r="F291" s="114">
        <f aca="true" t="shared" si="30" ref="F291:I292">F292</f>
        <v>170148.9</v>
      </c>
      <c r="G291" s="114">
        <f t="shared" si="30"/>
        <v>0</v>
      </c>
      <c r="H291" s="114">
        <f t="shared" si="30"/>
        <v>180927</v>
      </c>
      <c r="I291" s="114">
        <f t="shared" si="30"/>
        <v>180901.1</v>
      </c>
      <c r="J291" s="11">
        <f t="shared" si="23"/>
        <v>0.999856848342149</v>
      </c>
    </row>
    <row r="292" spans="1:10" ht="18.75">
      <c r="A292" s="103"/>
      <c r="B292" s="103"/>
      <c r="C292" s="97" t="s">
        <v>163</v>
      </c>
      <c r="D292" s="97" t="s">
        <v>589</v>
      </c>
      <c r="E292" s="115" t="s">
        <v>600</v>
      </c>
      <c r="F292" s="116">
        <f t="shared" si="30"/>
        <v>170148.9</v>
      </c>
      <c r="G292" s="116">
        <f t="shared" si="30"/>
        <v>0</v>
      </c>
      <c r="H292" s="116">
        <f t="shared" si="30"/>
        <v>180927</v>
      </c>
      <c r="I292" s="116">
        <f t="shared" si="30"/>
        <v>180901.1</v>
      </c>
      <c r="J292" s="176">
        <f t="shared" si="23"/>
        <v>0.999856848342149</v>
      </c>
    </row>
    <row r="293" spans="1:10" ht="18.75">
      <c r="A293" s="97"/>
      <c r="B293" s="97"/>
      <c r="C293" s="97"/>
      <c r="D293" s="97" t="s">
        <v>14</v>
      </c>
      <c r="E293" s="117" t="s">
        <v>15</v>
      </c>
      <c r="F293" s="116">
        <v>170148.9</v>
      </c>
      <c r="G293" s="116"/>
      <c r="H293" s="116">
        <v>180927</v>
      </c>
      <c r="I293" s="116">
        <v>180901.1</v>
      </c>
      <c r="J293" s="176">
        <f t="shared" si="23"/>
        <v>0.999856848342149</v>
      </c>
    </row>
    <row r="294" spans="1:10" ht="37.5">
      <c r="A294" s="103"/>
      <c r="B294" s="103"/>
      <c r="C294" s="103" t="s">
        <v>165</v>
      </c>
      <c r="D294" s="97"/>
      <c r="E294" s="113" t="s">
        <v>601</v>
      </c>
      <c r="F294" s="114">
        <f>F295+F298+F301</f>
        <v>153675.8</v>
      </c>
      <c r="G294" s="114">
        <f>G295+G298+G301</f>
        <v>0</v>
      </c>
      <c r="H294" s="114">
        <f>H295+H298+H301</f>
        <v>193319</v>
      </c>
      <c r="I294" s="114">
        <f>I295+I298+I301</f>
        <v>192538.3</v>
      </c>
      <c r="J294" s="11">
        <f t="shared" si="23"/>
        <v>0.9959615971528923</v>
      </c>
    </row>
    <row r="295" spans="1:10" ht="18.75">
      <c r="A295" s="103"/>
      <c r="B295" s="103"/>
      <c r="C295" s="97" t="s">
        <v>166</v>
      </c>
      <c r="D295" s="97" t="s">
        <v>589</v>
      </c>
      <c r="E295" s="115" t="s">
        <v>769</v>
      </c>
      <c r="F295" s="116">
        <f>F296+F297</f>
        <v>13020</v>
      </c>
      <c r="G295" s="116">
        <f>G296+G297</f>
        <v>0</v>
      </c>
      <c r="H295" s="116">
        <f>H296+H297</f>
        <v>19291</v>
      </c>
      <c r="I295" s="116">
        <f>I296+I297</f>
        <v>19288</v>
      </c>
      <c r="J295" s="176">
        <f t="shared" si="23"/>
        <v>0.9998444870665077</v>
      </c>
    </row>
    <row r="296" spans="1:10" ht="18.75">
      <c r="A296" s="103"/>
      <c r="B296" s="182"/>
      <c r="C296" s="97"/>
      <c r="D296" s="97" t="s">
        <v>18</v>
      </c>
      <c r="E296" s="117" t="s">
        <v>19</v>
      </c>
      <c r="F296" s="116">
        <v>13020</v>
      </c>
      <c r="G296" s="116"/>
      <c r="H296" s="116">
        <v>11693.3</v>
      </c>
      <c r="I296" s="116">
        <v>11693.3</v>
      </c>
      <c r="J296" s="176">
        <f t="shared" si="23"/>
        <v>1</v>
      </c>
    </row>
    <row r="297" spans="1:10" ht="18.75">
      <c r="A297" s="113"/>
      <c r="B297" s="113"/>
      <c r="C297" s="97"/>
      <c r="D297" s="97" t="s">
        <v>14</v>
      </c>
      <c r="E297" s="117" t="s">
        <v>15</v>
      </c>
      <c r="F297" s="116"/>
      <c r="G297" s="116"/>
      <c r="H297" s="116">
        <v>7597.7</v>
      </c>
      <c r="I297" s="116">
        <v>7594.7</v>
      </c>
      <c r="J297" s="176">
        <f t="shared" si="23"/>
        <v>0.9996051436618977</v>
      </c>
    </row>
    <row r="298" spans="1:10" ht="18.75">
      <c r="A298" s="113"/>
      <c r="B298" s="113"/>
      <c r="C298" s="97" t="s">
        <v>666</v>
      </c>
      <c r="D298" s="97"/>
      <c r="E298" s="115" t="s">
        <v>770</v>
      </c>
      <c r="F298" s="116">
        <f>F299</f>
        <v>14065.6</v>
      </c>
      <c r="G298" s="116">
        <f>G299</f>
        <v>0</v>
      </c>
      <c r="H298" s="116">
        <f>H299+H300</f>
        <v>12945.5</v>
      </c>
      <c r="I298" s="116">
        <f>I299+I300</f>
        <v>12945.5</v>
      </c>
      <c r="J298" s="176">
        <f t="shared" si="23"/>
        <v>1</v>
      </c>
    </row>
    <row r="299" spans="1:10" ht="18.75">
      <c r="A299" s="97"/>
      <c r="B299" s="97"/>
      <c r="C299" s="97"/>
      <c r="D299" s="97" t="s">
        <v>18</v>
      </c>
      <c r="E299" s="117" t="s">
        <v>19</v>
      </c>
      <c r="F299" s="116">
        <v>14065.6</v>
      </c>
      <c r="G299" s="116"/>
      <c r="H299" s="116">
        <v>8736.8</v>
      </c>
      <c r="I299" s="116">
        <v>8736.8</v>
      </c>
      <c r="J299" s="176">
        <f t="shared" si="23"/>
        <v>1</v>
      </c>
    </row>
    <row r="300" spans="1:10" ht="18.75">
      <c r="A300" s="97"/>
      <c r="B300" s="97"/>
      <c r="C300" s="97"/>
      <c r="D300" s="79" t="s">
        <v>14</v>
      </c>
      <c r="E300" s="78" t="s">
        <v>15</v>
      </c>
      <c r="F300" s="116"/>
      <c r="G300" s="116"/>
      <c r="H300" s="116">
        <v>4208.7</v>
      </c>
      <c r="I300" s="116">
        <v>4208.7</v>
      </c>
      <c r="J300" s="176">
        <f t="shared" si="23"/>
        <v>1</v>
      </c>
    </row>
    <row r="301" spans="1:10" ht="18.75">
      <c r="A301" s="120"/>
      <c r="B301" s="120"/>
      <c r="C301" s="120" t="s">
        <v>666</v>
      </c>
      <c r="D301" s="120"/>
      <c r="E301" s="125" t="s">
        <v>771</v>
      </c>
      <c r="F301" s="123">
        <f>F302</f>
        <v>126590.2</v>
      </c>
      <c r="G301" s="132">
        <f>G302</f>
        <v>0</v>
      </c>
      <c r="H301" s="132">
        <f>H302+H303</f>
        <v>161082.5</v>
      </c>
      <c r="I301" s="132">
        <f>I302+I303</f>
        <v>160304.8</v>
      </c>
      <c r="J301" s="177">
        <f t="shared" si="23"/>
        <v>0.9951720391724737</v>
      </c>
    </row>
    <row r="302" spans="1:10" ht="18.75">
      <c r="A302" s="120"/>
      <c r="B302" s="120"/>
      <c r="C302" s="120"/>
      <c r="D302" s="120" t="s">
        <v>18</v>
      </c>
      <c r="E302" s="122" t="s">
        <v>19</v>
      </c>
      <c r="F302" s="123">
        <v>126590.2</v>
      </c>
      <c r="G302" s="132"/>
      <c r="H302" s="132">
        <v>118789.1</v>
      </c>
      <c r="I302" s="132">
        <v>118707</v>
      </c>
      <c r="J302" s="177">
        <f t="shared" si="23"/>
        <v>0.9993088591461674</v>
      </c>
    </row>
    <row r="303" spans="1:10" ht="18.75">
      <c r="A303" s="120"/>
      <c r="B303" s="120"/>
      <c r="C303" s="120"/>
      <c r="D303" s="74" t="s">
        <v>14</v>
      </c>
      <c r="E303" s="75" t="s">
        <v>15</v>
      </c>
      <c r="F303" s="123"/>
      <c r="G303" s="132"/>
      <c r="H303" s="132">
        <v>42293.4</v>
      </c>
      <c r="I303" s="132">
        <v>41597.8</v>
      </c>
      <c r="J303" s="177">
        <f t="shared" si="23"/>
        <v>0.9835529893553132</v>
      </c>
    </row>
    <row r="304" spans="1:10" ht="18.75">
      <c r="A304" s="97"/>
      <c r="B304" s="118" t="s">
        <v>285</v>
      </c>
      <c r="C304" s="9"/>
      <c r="D304" s="9"/>
      <c r="E304" s="10" t="s">
        <v>286</v>
      </c>
      <c r="F304" s="114">
        <f>F305+F315</f>
        <v>6870</v>
      </c>
      <c r="G304" s="114">
        <f>G305+G315</f>
        <v>375</v>
      </c>
      <c r="H304" s="114">
        <f>H305+H315</f>
        <v>8370.1</v>
      </c>
      <c r="I304" s="114">
        <f>I305+I315</f>
        <v>8132.32</v>
      </c>
      <c r="J304" s="11">
        <f t="shared" si="23"/>
        <v>0.9715917372552298</v>
      </c>
    </row>
    <row r="305" spans="1:10" ht="18.75">
      <c r="A305" s="97"/>
      <c r="B305" s="118"/>
      <c r="C305" s="103" t="s">
        <v>50</v>
      </c>
      <c r="D305" s="103" t="s">
        <v>589</v>
      </c>
      <c r="E305" s="113" t="s">
        <v>349</v>
      </c>
      <c r="F305" s="114">
        <f aca="true" t="shared" si="31" ref="F305:I306">F306</f>
        <v>3100</v>
      </c>
      <c r="G305" s="114">
        <f t="shared" si="31"/>
        <v>375</v>
      </c>
      <c r="H305" s="114">
        <f t="shared" si="31"/>
        <v>4600.1</v>
      </c>
      <c r="I305" s="114">
        <f t="shared" si="31"/>
        <v>4362.32</v>
      </c>
      <c r="J305" s="11">
        <f t="shared" si="23"/>
        <v>0.9483098193517531</v>
      </c>
    </row>
    <row r="306" spans="1:10" ht="18.75">
      <c r="A306" s="97"/>
      <c r="B306" s="118"/>
      <c r="C306" s="103" t="s">
        <v>59</v>
      </c>
      <c r="D306" s="103" t="s">
        <v>589</v>
      </c>
      <c r="E306" s="113" t="s">
        <v>398</v>
      </c>
      <c r="F306" s="114">
        <f t="shared" si="31"/>
        <v>3100</v>
      </c>
      <c r="G306" s="114">
        <f t="shared" si="31"/>
        <v>375</v>
      </c>
      <c r="H306" s="114">
        <f t="shared" si="31"/>
        <v>4600.1</v>
      </c>
      <c r="I306" s="114">
        <f t="shared" si="31"/>
        <v>4362.32</v>
      </c>
      <c r="J306" s="11">
        <f aca="true" t="shared" si="32" ref="J306:J369">I306/H306</f>
        <v>0.9483098193517531</v>
      </c>
    </row>
    <row r="307" spans="1:10" ht="37.5">
      <c r="A307" s="97"/>
      <c r="B307" s="118"/>
      <c r="C307" s="103" t="s">
        <v>60</v>
      </c>
      <c r="D307" s="103"/>
      <c r="E307" s="113" t="s">
        <v>846</v>
      </c>
      <c r="F307" s="114">
        <f>F308</f>
        <v>3100</v>
      </c>
      <c r="G307" s="114">
        <f>G308+G311</f>
        <v>375</v>
      </c>
      <c r="H307" s="114">
        <f>H308+H311+H313</f>
        <v>4600.1</v>
      </c>
      <c r="I307" s="114">
        <f>I308+I311+I313</f>
        <v>4362.32</v>
      </c>
      <c r="J307" s="11">
        <f t="shared" si="32"/>
        <v>0.9483098193517531</v>
      </c>
    </row>
    <row r="308" spans="1:10" ht="18.75">
      <c r="A308" s="97"/>
      <c r="B308" s="118"/>
      <c r="C308" s="8" t="s">
        <v>667</v>
      </c>
      <c r="D308" s="97" t="s">
        <v>589</v>
      </c>
      <c r="E308" s="98" t="s">
        <v>772</v>
      </c>
      <c r="F308" s="116">
        <f>F309</f>
        <v>3100</v>
      </c>
      <c r="G308" s="116">
        <f>G309</f>
        <v>0</v>
      </c>
      <c r="H308" s="116">
        <f>H309+H310</f>
        <v>3100.1</v>
      </c>
      <c r="I308" s="116">
        <f>I309+I310</f>
        <v>3079.8199999999997</v>
      </c>
      <c r="J308" s="176">
        <f t="shared" si="32"/>
        <v>0.9934582755394986</v>
      </c>
    </row>
    <row r="309" spans="1:10" ht="18.75">
      <c r="A309" s="97"/>
      <c r="B309" s="118"/>
      <c r="C309" s="9"/>
      <c r="D309" s="97" t="s">
        <v>18</v>
      </c>
      <c r="E309" s="117" t="s">
        <v>19</v>
      </c>
      <c r="F309" s="116">
        <v>3100</v>
      </c>
      <c r="G309" s="116"/>
      <c r="H309" s="116">
        <v>3054.2</v>
      </c>
      <c r="I309" s="116">
        <v>3033.97</v>
      </c>
      <c r="J309" s="176">
        <f t="shared" si="32"/>
        <v>0.9933763342282758</v>
      </c>
    </row>
    <row r="310" spans="1:10" ht="18.75">
      <c r="A310" s="97"/>
      <c r="B310" s="118"/>
      <c r="C310" s="9"/>
      <c r="D310" s="97" t="s">
        <v>48</v>
      </c>
      <c r="E310" s="117" t="s">
        <v>49</v>
      </c>
      <c r="F310" s="116"/>
      <c r="G310" s="116"/>
      <c r="H310" s="116">
        <v>45.9</v>
      </c>
      <c r="I310" s="116">
        <v>45.85</v>
      </c>
      <c r="J310" s="176">
        <f t="shared" si="32"/>
        <v>0.9989106753812637</v>
      </c>
    </row>
    <row r="311" spans="1:10" ht="18.75">
      <c r="A311" s="97"/>
      <c r="B311" s="118"/>
      <c r="C311" s="82" t="s">
        <v>959</v>
      </c>
      <c r="D311" s="83"/>
      <c r="E311" s="77" t="s">
        <v>1231</v>
      </c>
      <c r="F311" s="116"/>
      <c r="G311" s="116">
        <f>G312</f>
        <v>375</v>
      </c>
      <c r="H311" s="116">
        <f>H312</f>
        <v>375</v>
      </c>
      <c r="I311" s="116">
        <f>I312</f>
        <v>320.6</v>
      </c>
      <c r="J311" s="176">
        <f t="shared" si="32"/>
        <v>0.8549333333333334</v>
      </c>
    </row>
    <row r="312" spans="1:10" ht="18.75">
      <c r="A312" s="97"/>
      <c r="B312" s="118"/>
      <c r="C312" s="83"/>
      <c r="D312" s="79" t="s">
        <v>14</v>
      </c>
      <c r="E312" s="78" t="s">
        <v>15</v>
      </c>
      <c r="F312" s="116"/>
      <c r="G312" s="116">
        <v>375</v>
      </c>
      <c r="H312" s="116">
        <f>SUM(F312:G312)</f>
        <v>375</v>
      </c>
      <c r="I312" s="116">
        <v>320.6</v>
      </c>
      <c r="J312" s="176">
        <f t="shared" si="32"/>
        <v>0.8549333333333334</v>
      </c>
    </row>
    <row r="313" spans="1:10" ht="18.75">
      <c r="A313" s="120"/>
      <c r="B313" s="121"/>
      <c r="C313" s="80" t="s">
        <v>959</v>
      </c>
      <c r="D313" s="101"/>
      <c r="E313" s="84" t="s">
        <v>960</v>
      </c>
      <c r="F313" s="123"/>
      <c r="G313" s="123">
        <f>G314</f>
        <v>375</v>
      </c>
      <c r="H313" s="123">
        <f>H314</f>
        <v>1125</v>
      </c>
      <c r="I313" s="123">
        <f>I314</f>
        <v>961.9</v>
      </c>
      <c r="J313" s="177">
        <f t="shared" si="32"/>
        <v>0.8550222222222222</v>
      </c>
    </row>
    <row r="314" spans="1:10" ht="18.75">
      <c r="A314" s="120"/>
      <c r="B314" s="121"/>
      <c r="C314" s="101"/>
      <c r="D314" s="74" t="s">
        <v>14</v>
      </c>
      <c r="E314" s="75" t="s">
        <v>15</v>
      </c>
      <c r="F314" s="123"/>
      <c r="G314" s="123">
        <v>375</v>
      </c>
      <c r="H314" s="123">
        <v>1125</v>
      </c>
      <c r="I314" s="123">
        <v>961.9</v>
      </c>
      <c r="J314" s="177">
        <f t="shared" si="32"/>
        <v>0.8550222222222222</v>
      </c>
    </row>
    <row r="315" spans="1:10" ht="18.75">
      <c r="A315" s="103"/>
      <c r="B315" s="103"/>
      <c r="C315" s="103" t="s">
        <v>122</v>
      </c>
      <c r="D315" s="103" t="s">
        <v>589</v>
      </c>
      <c r="E315" s="113" t="s">
        <v>123</v>
      </c>
      <c r="F315" s="114">
        <f>F316</f>
        <v>3770</v>
      </c>
      <c r="G315" s="114">
        <f>G316</f>
        <v>0</v>
      </c>
      <c r="H315" s="114">
        <f>H316</f>
        <v>3770</v>
      </c>
      <c r="I315" s="114">
        <f>I316</f>
        <v>3770</v>
      </c>
      <c r="J315" s="11">
        <f t="shared" si="32"/>
        <v>1</v>
      </c>
    </row>
    <row r="316" spans="1:10" ht="18.75">
      <c r="A316" s="103"/>
      <c r="B316" s="103"/>
      <c r="C316" s="103" t="s">
        <v>124</v>
      </c>
      <c r="D316" s="103" t="s">
        <v>589</v>
      </c>
      <c r="E316" s="113" t="s">
        <v>961</v>
      </c>
      <c r="F316" s="114">
        <f>F317+F320</f>
        <v>3770</v>
      </c>
      <c r="G316" s="114">
        <f>G317+G320</f>
        <v>0</v>
      </c>
      <c r="H316" s="114">
        <f>H317+H320</f>
        <v>3770</v>
      </c>
      <c r="I316" s="114">
        <f>I317+I320</f>
        <v>3770</v>
      </c>
      <c r="J316" s="11">
        <f t="shared" si="32"/>
        <v>1</v>
      </c>
    </row>
    <row r="317" spans="1:10" ht="18.75">
      <c r="A317" s="103"/>
      <c r="B317" s="103"/>
      <c r="C317" s="103" t="s">
        <v>125</v>
      </c>
      <c r="D317" s="103"/>
      <c r="E317" s="113" t="s">
        <v>962</v>
      </c>
      <c r="F317" s="114">
        <f aca="true" t="shared" si="33" ref="F317:I318">F318</f>
        <v>3200</v>
      </c>
      <c r="G317" s="114">
        <f t="shared" si="33"/>
        <v>0</v>
      </c>
      <c r="H317" s="114">
        <f t="shared" si="33"/>
        <v>3271</v>
      </c>
      <c r="I317" s="114">
        <f t="shared" si="33"/>
        <v>3271</v>
      </c>
      <c r="J317" s="11">
        <f t="shared" si="32"/>
        <v>1</v>
      </c>
    </row>
    <row r="318" spans="1:10" ht="18.75">
      <c r="A318" s="103"/>
      <c r="B318" s="103"/>
      <c r="C318" s="97" t="s">
        <v>126</v>
      </c>
      <c r="D318" s="97" t="s">
        <v>589</v>
      </c>
      <c r="E318" s="140" t="s">
        <v>963</v>
      </c>
      <c r="F318" s="116">
        <f t="shared" si="33"/>
        <v>3200</v>
      </c>
      <c r="G318" s="116">
        <f t="shared" si="33"/>
        <v>0</v>
      </c>
      <c r="H318" s="116">
        <f t="shared" si="33"/>
        <v>3271</v>
      </c>
      <c r="I318" s="116">
        <f t="shared" si="33"/>
        <v>3271</v>
      </c>
      <c r="J318" s="176">
        <f t="shared" si="32"/>
        <v>1</v>
      </c>
    </row>
    <row r="319" spans="1:10" ht="18.75">
      <c r="A319" s="97"/>
      <c r="B319" s="97"/>
      <c r="C319" s="97"/>
      <c r="D319" s="97" t="s">
        <v>14</v>
      </c>
      <c r="E319" s="117" t="s">
        <v>15</v>
      </c>
      <c r="F319" s="116">
        <v>3200</v>
      </c>
      <c r="G319" s="116"/>
      <c r="H319" s="116">
        <v>3271</v>
      </c>
      <c r="I319" s="116">
        <v>3271</v>
      </c>
      <c r="J319" s="176">
        <f t="shared" si="32"/>
        <v>1</v>
      </c>
    </row>
    <row r="320" spans="1:10" ht="18.75">
      <c r="A320" s="97"/>
      <c r="B320" s="97"/>
      <c r="C320" s="103" t="s">
        <v>1082</v>
      </c>
      <c r="D320" s="97"/>
      <c r="E320" s="119" t="s">
        <v>773</v>
      </c>
      <c r="F320" s="114">
        <f aca="true" t="shared" si="34" ref="F320:I321">F321</f>
        <v>570</v>
      </c>
      <c r="G320" s="114">
        <f t="shared" si="34"/>
        <v>0</v>
      </c>
      <c r="H320" s="114">
        <f t="shared" si="34"/>
        <v>499</v>
      </c>
      <c r="I320" s="114">
        <f t="shared" si="34"/>
        <v>499</v>
      </c>
      <c r="J320" s="176">
        <f t="shared" si="32"/>
        <v>1</v>
      </c>
    </row>
    <row r="321" spans="1:10" ht="18.75">
      <c r="A321" s="97"/>
      <c r="B321" s="97"/>
      <c r="C321" s="97" t="s">
        <v>1083</v>
      </c>
      <c r="D321" s="97"/>
      <c r="E321" s="117" t="s">
        <v>774</v>
      </c>
      <c r="F321" s="116">
        <f t="shared" si="34"/>
        <v>570</v>
      </c>
      <c r="G321" s="116">
        <f t="shared" si="34"/>
        <v>0</v>
      </c>
      <c r="H321" s="116">
        <f t="shared" si="34"/>
        <v>499</v>
      </c>
      <c r="I321" s="116">
        <f t="shared" si="34"/>
        <v>499</v>
      </c>
      <c r="J321" s="176">
        <f t="shared" si="32"/>
        <v>1</v>
      </c>
    </row>
    <row r="322" spans="1:10" ht="18.75">
      <c r="A322" s="97"/>
      <c r="B322" s="97"/>
      <c r="C322" s="97"/>
      <c r="D322" s="97" t="s">
        <v>48</v>
      </c>
      <c r="E322" s="117" t="s">
        <v>49</v>
      </c>
      <c r="F322" s="116">
        <v>570</v>
      </c>
      <c r="G322" s="116"/>
      <c r="H322" s="116">
        <v>499</v>
      </c>
      <c r="I322" s="116">
        <v>499</v>
      </c>
      <c r="J322" s="176">
        <f t="shared" si="32"/>
        <v>1</v>
      </c>
    </row>
    <row r="323" spans="1:10" ht="18.75">
      <c r="A323" s="97"/>
      <c r="B323" s="9" t="s">
        <v>287</v>
      </c>
      <c r="C323" s="9"/>
      <c r="D323" s="9"/>
      <c r="E323" s="10" t="s">
        <v>288</v>
      </c>
      <c r="F323" s="114" t="e">
        <f>F324+F350+F399+F463</f>
        <v>#REF!</v>
      </c>
      <c r="G323" s="114" t="e">
        <f>G324+G350+G399+G463</f>
        <v>#REF!</v>
      </c>
      <c r="H323" s="114">
        <f>H324+H350+H399+H463</f>
        <v>686637.43161</v>
      </c>
      <c r="I323" s="114">
        <f>I324+I350+I399+I463</f>
        <v>615162.64964</v>
      </c>
      <c r="J323" s="11">
        <f t="shared" si="32"/>
        <v>0.895906079861669</v>
      </c>
    </row>
    <row r="324" spans="1:10" ht="18.75">
      <c r="A324" s="97"/>
      <c r="B324" s="118" t="s">
        <v>289</v>
      </c>
      <c r="C324" s="9"/>
      <c r="D324" s="9"/>
      <c r="E324" s="10" t="s">
        <v>290</v>
      </c>
      <c r="F324" s="114" t="e">
        <f aca="true" t="shared" si="35" ref="F324:I326">F325</f>
        <v>#REF!</v>
      </c>
      <c r="G324" s="114" t="e">
        <f t="shared" si="35"/>
        <v>#REF!</v>
      </c>
      <c r="H324" s="114">
        <f>H325+H345</f>
        <v>127661.80266999999</v>
      </c>
      <c r="I324" s="114">
        <f>I325+I345</f>
        <v>74503.50339</v>
      </c>
      <c r="J324" s="11">
        <f t="shared" si="32"/>
        <v>0.5836005902453704</v>
      </c>
    </row>
    <row r="325" spans="1:10" ht="18.75">
      <c r="A325" s="103"/>
      <c r="B325" s="103"/>
      <c r="C325" s="103" t="s">
        <v>141</v>
      </c>
      <c r="D325" s="103" t="s">
        <v>589</v>
      </c>
      <c r="E325" s="113" t="s">
        <v>729</v>
      </c>
      <c r="F325" s="114" t="e">
        <f t="shared" si="35"/>
        <v>#REF!</v>
      </c>
      <c r="G325" s="114" t="e">
        <f t="shared" si="35"/>
        <v>#REF!</v>
      </c>
      <c r="H325" s="114">
        <f t="shared" si="35"/>
        <v>127657.40267</v>
      </c>
      <c r="I325" s="114">
        <f t="shared" si="35"/>
        <v>74499.10339</v>
      </c>
      <c r="J325" s="11">
        <f t="shared" si="32"/>
        <v>0.5835862381015495</v>
      </c>
    </row>
    <row r="326" spans="1:10" ht="18.75">
      <c r="A326" s="103"/>
      <c r="B326" s="103"/>
      <c r="C326" s="103" t="s">
        <v>167</v>
      </c>
      <c r="D326" s="103" t="s">
        <v>589</v>
      </c>
      <c r="E326" s="113" t="s">
        <v>168</v>
      </c>
      <c r="F326" s="114" t="e">
        <f t="shared" si="35"/>
        <v>#REF!</v>
      </c>
      <c r="G326" s="114" t="e">
        <f t="shared" si="35"/>
        <v>#REF!</v>
      </c>
      <c r="H326" s="114">
        <f t="shared" si="35"/>
        <v>127657.40267</v>
      </c>
      <c r="I326" s="114">
        <f t="shared" si="35"/>
        <v>74499.10339</v>
      </c>
      <c r="J326" s="11">
        <f t="shared" si="32"/>
        <v>0.5835862381015495</v>
      </c>
    </row>
    <row r="327" spans="1:10" ht="18.75">
      <c r="A327" s="103"/>
      <c r="B327" s="103"/>
      <c r="C327" s="103" t="s">
        <v>169</v>
      </c>
      <c r="D327" s="103"/>
      <c r="E327" s="113" t="s">
        <v>170</v>
      </c>
      <c r="F327" s="114" t="e">
        <f>F328+F331+F334+F336+F341+F343</f>
        <v>#REF!</v>
      </c>
      <c r="G327" s="114" t="e">
        <f>G328+G331+G334+G336+G341+G343</f>
        <v>#REF!</v>
      </c>
      <c r="H327" s="114">
        <f>H328+H331+H334+H336+H341+H343+H338</f>
        <v>127657.40267</v>
      </c>
      <c r="I327" s="114">
        <f>I328+I331+I334+I336+I341+I343+I338</f>
        <v>74499.10339</v>
      </c>
      <c r="J327" s="11">
        <f t="shared" si="32"/>
        <v>0.5835862381015495</v>
      </c>
    </row>
    <row r="328" spans="1:10" ht="18.75">
      <c r="A328" s="103"/>
      <c r="B328" s="103"/>
      <c r="C328" s="97" t="s">
        <v>171</v>
      </c>
      <c r="D328" s="97" t="s">
        <v>589</v>
      </c>
      <c r="E328" s="115" t="s">
        <v>775</v>
      </c>
      <c r="F328" s="116">
        <f>F329+F330</f>
        <v>4120</v>
      </c>
      <c r="G328" s="116">
        <f>G329+G330</f>
        <v>0</v>
      </c>
      <c r="H328" s="116">
        <f>H329+H330</f>
        <v>4396</v>
      </c>
      <c r="I328" s="116">
        <f>I329+I330</f>
        <v>4376</v>
      </c>
      <c r="J328" s="176">
        <f t="shared" si="32"/>
        <v>0.9954504094631483</v>
      </c>
    </row>
    <row r="329" spans="1:10" ht="18.75">
      <c r="A329" s="97"/>
      <c r="B329" s="97"/>
      <c r="C329" s="97"/>
      <c r="D329" s="97" t="s">
        <v>18</v>
      </c>
      <c r="E329" s="117" t="s">
        <v>19</v>
      </c>
      <c r="F329" s="116">
        <v>520</v>
      </c>
      <c r="G329" s="116"/>
      <c r="H329" s="116">
        <v>289.8</v>
      </c>
      <c r="I329" s="116">
        <v>289.8</v>
      </c>
      <c r="J329" s="176">
        <f t="shared" si="32"/>
        <v>1</v>
      </c>
    </row>
    <row r="330" spans="1:10" ht="18.75">
      <c r="A330" s="97"/>
      <c r="B330" s="97"/>
      <c r="C330" s="97"/>
      <c r="D330" s="97" t="s">
        <v>48</v>
      </c>
      <c r="E330" s="117" t="s">
        <v>49</v>
      </c>
      <c r="F330" s="116">
        <v>3600</v>
      </c>
      <c r="G330" s="116"/>
      <c r="H330" s="116">
        <v>4106.2</v>
      </c>
      <c r="I330" s="116">
        <v>4086.2</v>
      </c>
      <c r="J330" s="176">
        <f t="shared" si="32"/>
        <v>0.995129316643125</v>
      </c>
    </row>
    <row r="331" spans="1:10" ht="18.75">
      <c r="A331" s="103"/>
      <c r="B331" s="103"/>
      <c r="C331" s="97" t="s">
        <v>172</v>
      </c>
      <c r="D331" s="97"/>
      <c r="E331" s="115" t="s">
        <v>776</v>
      </c>
      <c r="F331" s="116" t="e">
        <f>F332+#REF!+F333</f>
        <v>#REF!</v>
      </c>
      <c r="G331" s="116" t="e">
        <f>G332+#REF!+G333</f>
        <v>#REF!</v>
      </c>
      <c r="H331" s="116">
        <f>H332+H333</f>
        <v>4131.099999999999</v>
      </c>
      <c r="I331" s="116">
        <f>I332+I333</f>
        <v>754.7</v>
      </c>
      <c r="J331" s="176">
        <f t="shared" si="32"/>
        <v>0.18268741981554554</v>
      </c>
    </row>
    <row r="332" spans="1:10" ht="18.75">
      <c r="A332" s="97"/>
      <c r="C332" s="97"/>
      <c r="D332" s="97" t="s">
        <v>18</v>
      </c>
      <c r="E332" s="117" t="s">
        <v>19</v>
      </c>
      <c r="F332" s="116">
        <v>735</v>
      </c>
      <c r="G332" s="116"/>
      <c r="H332" s="116">
        <v>643.9</v>
      </c>
      <c r="I332" s="116">
        <v>619.7</v>
      </c>
      <c r="J332" s="176">
        <f t="shared" si="32"/>
        <v>0.9624165243050165</v>
      </c>
    </row>
    <row r="333" spans="1:10" ht="18.75">
      <c r="A333" s="113"/>
      <c r="B333" s="113"/>
      <c r="D333" s="97" t="s">
        <v>14</v>
      </c>
      <c r="E333" s="117" t="s">
        <v>15</v>
      </c>
      <c r="F333" s="116"/>
      <c r="G333" s="116"/>
      <c r="H333" s="116">
        <v>3487.2</v>
      </c>
      <c r="I333" s="116">
        <v>135</v>
      </c>
      <c r="J333" s="176">
        <f t="shared" si="32"/>
        <v>0.0387130075705437</v>
      </c>
    </row>
    <row r="334" spans="1:10" ht="18.75">
      <c r="A334" s="97"/>
      <c r="B334" s="97"/>
      <c r="C334" s="107" t="s">
        <v>777</v>
      </c>
      <c r="D334" s="107"/>
      <c r="E334" s="138" t="s">
        <v>964</v>
      </c>
      <c r="F334" s="116">
        <f>F335</f>
        <v>600</v>
      </c>
      <c r="G334" s="116">
        <f>G335</f>
        <v>0</v>
      </c>
      <c r="H334" s="133">
        <f>H335</f>
        <v>1671.81506</v>
      </c>
      <c r="I334" s="133">
        <f>I335</f>
        <v>1671.81506</v>
      </c>
      <c r="J334" s="176">
        <f t="shared" si="32"/>
        <v>1</v>
      </c>
    </row>
    <row r="335" spans="1:10" ht="18.75">
      <c r="A335" s="97"/>
      <c r="B335" s="97"/>
      <c r="C335" s="97"/>
      <c r="D335" s="97" t="s">
        <v>18</v>
      </c>
      <c r="E335" s="117" t="s">
        <v>965</v>
      </c>
      <c r="F335" s="116">
        <v>600</v>
      </c>
      <c r="G335" s="116"/>
      <c r="H335" s="133">
        <v>1671.81506</v>
      </c>
      <c r="I335" s="133">
        <v>1671.81506</v>
      </c>
      <c r="J335" s="176">
        <f t="shared" si="32"/>
        <v>1</v>
      </c>
    </row>
    <row r="336" spans="1:10" ht="18.75">
      <c r="A336" s="97"/>
      <c r="B336" s="97"/>
      <c r="C336" s="97" t="s">
        <v>778</v>
      </c>
      <c r="D336" s="97" t="s">
        <v>589</v>
      </c>
      <c r="E336" s="115" t="s">
        <v>966</v>
      </c>
      <c r="F336" s="133">
        <f>F337</f>
        <v>25517.849</v>
      </c>
      <c r="G336" s="133">
        <f>G337</f>
        <v>0</v>
      </c>
      <c r="H336" s="133">
        <f>H337</f>
        <v>25100.62683</v>
      </c>
      <c r="I336" s="133">
        <f>I337</f>
        <v>18721.95777</v>
      </c>
      <c r="J336" s="176">
        <f t="shared" si="32"/>
        <v>0.7458761048797282</v>
      </c>
    </row>
    <row r="337" spans="1:10" ht="18.75">
      <c r="A337" s="97"/>
      <c r="B337" s="97"/>
      <c r="C337" s="97"/>
      <c r="D337" s="97" t="s">
        <v>158</v>
      </c>
      <c r="E337" s="117" t="s">
        <v>173</v>
      </c>
      <c r="F337" s="133">
        <v>25517.849</v>
      </c>
      <c r="G337" s="116"/>
      <c r="H337" s="133">
        <v>25100.62683</v>
      </c>
      <c r="I337" s="133">
        <v>18721.95777</v>
      </c>
      <c r="J337" s="176">
        <f t="shared" si="32"/>
        <v>0.7458761048797282</v>
      </c>
    </row>
    <row r="338" spans="1:10" ht="18.75">
      <c r="A338" s="120"/>
      <c r="B338" s="120"/>
      <c r="C338" s="120" t="s">
        <v>778</v>
      </c>
      <c r="D338" s="120" t="s">
        <v>589</v>
      </c>
      <c r="E338" s="125" t="s">
        <v>967</v>
      </c>
      <c r="F338" s="134">
        <f>F339</f>
        <v>25517.849</v>
      </c>
      <c r="G338" s="134">
        <f>G339</f>
        <v>0</v>
      </c>
      <c r="H338" s="134">
        <f>H339</f>
        <v>78121.49078</v>
      </c>
      <c r="I338" s="134">
        <f>I339</f>
        <v>35596.13056</v>
      </c>
      <c r="J338" s="177">
        <f t="shared" si="32"/>
        <v>0.4556509381041282</v>
      </c>
    </row>
    <row r="339" spans="1:10" ht="18.75">
      <c r="A339" s="120"/>
      <c r="B339" s="120"/>
      <c r="C339" s="120"/>
      <c r="D339" s="120" t="s">
        <v>158</v>
      </c>
      <c r="E339" s="122" t="s">
        <v>173</v>
      </c>
      <c r="F339" s="134">
        <v>25517.849</v>
      </c>
      <c r="G339" s="123"/>
      <c r="H339" s="134">
        <v>78121.49078</v>
      </c>
      <c r="I339" s="134">
        <v>35596.13056</v>
      </c>
      <c r="J339" s="177">
        <f t="shared" si="32"/>
        <v>0.4556509381041282</v>
      </c>
    </row>
    <row r="340" spans="1:10" ht="37.5">
      <c r="A340" s="97"/>
      <c r="B340" s="97"/>
      <c r="C340" s="103" t="s">
        <v>779</v>
      </c>
      <c r="D340" s="97"/>
      <c r="E340" s="119" t="s">
        <v>968</v>
      </c>
      <c r="F340" s="114">
        <f>F341+F343</f>
        <v>26417.5</v>
      </c>
      <c r="G340" s="114">
        <f>G341+G343</f>
        <v>0</v>
      </c>
      <c r="H340" s="114">
        <f>H341+H343</f>
        <v>14236.369999999999</v>
      </c>
      <c r="I340" s="114">
        <f>I341+I343</f>
        <v>13378.5</v>
      </c>
      <c r="J340" s="11">
        <f t="shared" si="32"/>
        <v>0.9397409592473362</v>
      </c>
    </row>
    <row r="341" spans="1:10" ht="18.75">
      <c r="A341" s="120"/>
      <c r="B341" s="120"/>
      <c r="C341" s="120" t="s">
        <v>781</v>
      </c>
      <c r="D341" s="120"/>
      <c r="E341" s="122" t="s">
        <v>780</v>
      </c>
      <c r="F341" s="123">
        <f>F342</f>
        <v>25096.6</v>
      </c>
      <c r="G341" s="132">
        <f>G342</f>
        <v>0</v>
      </c>
      <c r="H341" s="132">
        <f>H342</f>
        <v>12915.5</v>
      </c>
      <c r="I341" s="132">
        <f>I342</f>
        <v>12826.6</v>
      </c>
      <c r="J341" s="177">
        <f t="shared" si="32"/>
        <v>0.9931167976462391</v>
      </c>
    </row>
    <row r="342" spans="1:10" ht="18.75">
      <c r="A342" s="120"/>
      <c r="B342" s="120"/>
      <c r="C342" s="120"/>
      <c r="D342" s="120" t="s">
        <v>158</v>
      </c>
      <c r="E342" s="122" t="s">
        <v>173</v>
      </c>
      <c r="F342" s="123">
        <v>25096.6</v>
      </c>
      <c r="G342" s="132"/>
      <c r="H342" s="132">
        <v>12915.5</v>
      </c>
      <c r="I342" s="132">
        <v>12826.6</v>
      </c>
      <c r="J342" s="177">
        <f t="shared" si="32"/>
        <v>0.9931167976462391</v>
      </c>
    </row>
    <row r="343" spans="1:10" ht="37.5">
      <c r="A343" s="120"/>
      <c r="B343" s="120"/>
      <c r="C343" s="120" t="s">
        <v>969</v>
      </c>
      <c r="D343" s="120"/>
      <c r="E343" s="131" t="s">
        <v>970</v>
      </c>
      <c r="F343" s="123">
        <f>F344</f>
        <v>1320.9</v>
      </c>
      <c r="G343" s="132">
        <f>G344</f>
        <v>0</v>
      </c>
      <c r="H343" s="132">
        <f>H344</f>
        <v>1320.87</v>
      </c>
      <c r="I343" s="132">
        <f>I344</f>
        <v>551.9</v>
      </c>
      <c r="J343" s="177">
        <f t="shared" si="32"/>
        <v>0.4178306722084687</v>
      </c>
    </row>
    <row r="344" spans="1:10" ht="18.75">
      <c r="A344" s="120"/>
      <c r="B344" s="120"/>
      <c r="C344" s="120"/>
      <c r="D344" s="120" t="s">
        <v>158</v>
      </c>
      <c r="E344" s="122" t="s">
        <v>173</v>
      </c>
      <c r="F344" s="123">
        <v>1320.9</v>
      </c>
      <c r="G344" s="132"/>
      <c r="H344" s="132">
        <v>1320.87</v>
      </c>
      <c r="I344" s="132">
        <v>551.9</v>
      </c>
      <c r="J344" s="177">
        <f t="shared" si="32"/>
        <v>0.4178306722084687</v>
      </c>
    </row>
    <row r="345" spans="1:10" ht="18.75">
      <c r="A345" s="120"/>
      <c r="B345" s="120"/>
      <c r="C345" s="103" t="s">
        <v>212</v>
      </c>
      <c r="D345" s="103" t="s">
        <v>589</v>
      </c>
      <c r="E345" s="113" t="s">
        <v>921</v>
      </c>
      <c r="F345" s="114">
        <f>F346</f>
        <v>396.1</v>
      </c>
      <c r="G345" s="114">
        <f aca="true" t="shared" si="36" ref="G345:I348">G346</f>
        <v>0</v>
      </c>
      <c r="H345" s="114">
        <f t="shared" si="36"/>
        <v>4.4</v>
      </c>
      <c r="I345" s="114">
        <f t="shared" si="36"/>
        <v>4.4</v>
      </c>
      <c r="J345" s="11">
        <f t="shared" si="32"/>
        <v>1</v>
      </c>
    </row>
    <row r="346" spans="1:10" ht="37.5">
      <c r="A346" s="120"/>
      <c r="B346" s="120"/>
      <c r="C346" s="103" t="s">
        <v>216</v>
      </c>
      <c r="D346" s="103" t="s">
        <v>589</v>
      </c>
      <c r="E346" s="113" t="s">
        <v>922</v>
      </c>
      <c r="F346" s="114">
        <f>F347</f>
        <v>396.1</v>
      </c>
      <c r="G346" s="114">
        <f t="shared" si="36"/>
        <v>0</v>
      </c>
      <c r="H346" s="114">
        <f t="shared" si="36"/>
        <v>4.4</v>
      </c>
      <c r="I346" s="114">
        <f t="shared" si="36"/>
        <v>4.4</v>
      </c>
      <c r="J346" s="11">
        <f t="shared" si="32"/>
        <v>1</v>
      </c>
    </row>
    <row r="347" spans="1:10" ht="18.75">
      <c r="A347" s="120"/>
      <c r="B347" s="120"/>
      <c r="C347" s="103" t="s">
        <v>219</v>
      </c>
      <c r="D347" s="103"/>
      <c r="E347" s="113" t="s">
        <v>220</v>
      </c>
      <c r="F347" s="114">
        <f>F348</f>
        <v>396.1</v>
      </c>
      <c r="G347" s="114">
        <f t="shared" si="36"/>
        <v>0</v>
      </c>
      <c r="H347" s="114">
        <f t="shared" si="36"/>
        <v>4.4</v>
      </c>
      <c r="I347" s="114">
        <f t="shared" si="36"/>
        <v>4.4</v>
      </c>
      <c r="J347" s="11">
        <f t="shared" si="32"/>
        <v>1</v>
      </c>
    </row>
    <row r="348" spans="1:10" ht="37.5">
      <c r="A348" s="120"/>
      <c r="B348" s="120"/>
      <c r="C348" s="120" t="s">
        <v>668</v>
      </c>
      <c r="D348" s="120"/>
      <c r="E348" s="122" t="s">
        <v>782</v>
      </c>
      <c r="F348" s="123">
        <f>F349</f>
        <v>396.1</v>
      </c>
      <c r="G348" s="132">
        <f t="shared" si="36"/>
        <v>0</v>
      </c>
      <c r="H348" s="132">
        <f t="shared" si="36"/>
        <v>4.4</v>
      </c>
      <c r="I348" s="132">
        <f t="shared" si="36"/>
        <v>4.4</v>
      </c>
      <c r="J348" s="176">
        <f t="shared" si="32"/>
        <v>1</v>
      </c>
    </row>
    <row r="349" spans="1:10" ht="18.75">
      <c r="A349" s="120"/>
      <c r="B349" s="120"/>
      <c r="C349" s="120"/>
      <c r="D349" s="120" t="s">
        <v>18</v>
      </c>
      <c r="E349" s="122" t="s">
        <v>19</v>
      </c>
      <c r="F349" s="123">
        <v>396.1</v>
      </c>
      <c r="G349" s="132"/>
      <c r="H349" s="132">
        <v>4.4</v>
      </c>
      <c r="I349" s="132">
        <v>4.4</v>
      </c>
      <c r="J349" s="176">
        <f t="shared" si="32"/>
        <v>1</v>
      </c>
    </row>
    <row r="350" spans="1:10" ht="18.75">
      <c r="A350" s="97"/>
      <c r="B350" s="118" t="s">
        <v>291</v>
      </c>
      <c r="C350" s="9"/>
      <c r="D350" s="9"/>
      <c r="E350" s="10" t="s">
        <v>292</v>
      </c>
      <c r="F350" s="114" t="e">
        <f>F351</f>
        <v>#REF!</v>
      </c>
      <c r="G350" s="114" t="e">
        <f>G351</f>
        <v>#REF!</v>
      </c>
      <c r="H350" s="114">
        <f>H351</f>
        <v>172775.77137</v>
      </c>
      <c r="I350" s="114">
        <f>I351</f>
        <v>158874.25321</v>
      </c>
      <c r="J350" s="11">
        <f t="shared" si="32"/>
        <v>0.9195401180977519</v>
      </c>
    </row>
    <row r="351" spans="1:10" ht="18.75">
      <c r="A351" s="103"/>
      <c r="B351" s="103"/>
      <c r="C351" s="103" t="s">
        <v>141</v>
      </c>
      <c r="D351" s="103" t="s">
        <v>589</v>
      </c>
      <c r="E351" s="113" t="s">
        <v>729</v>
      </c>
      <c r="F351" s="114" t="e">
        <f>F358</f>
        <v>#REF!</v>
      </c>
      <c r="G351" s="114" t="e">
        <f>G358+G352</f>
        <v>#REF!</v>
      </c>
      <c r="H351" s="114">
        <f>H358+H352</f>
        <v>172775.77137</v>
      </c>
      <c r="I351" s="114">
        <f>I358+I352</f>
        <v>158874.25321</v>
      </c>
      <c r="J351" s="11">
        <f t="shared" si="32"/>
        <v>0.9195401180977519</v>
      </c>
    </row>
    <row r="352" spans="1:10" ht="18.75">
      <c r="A352" s="103"/>
      <c r="B352" s="103"/>
      <c r="C352" s="103" t="s">
        <v>142</v>
      </c>
      <c r="D352" s="103" t="s">
        <v>589</v>
      </c>
      <c r="E352" s="113" t="s">
        <v>143</v>
      </c>
      <c r="F352" s="114"/>
      <c r="G352" s="114">
        <f>G353</f>
        <v>5.34699</v>
      </c>
      <c r="H352" s="114">
        <f>H353</f>
        <v>773.76303</v>
      </c>
      <c r="I352" s="114">
        <f>I353</f>
        <v>768.31261</v>
      </c>
      <c r="J352" s="11">
        <f t="shared" si="32"/>
        <v>0.9929559570712496</v>
      </c>
    </row>
    <row r="353" spans="1:10" ht="18.75">
      <c r="A353" s="103"/>
      <c r="B353" s="103"/>
      <c r="C353" s="103" t="s">
        <v>148</v>
      </c>
      <c r="D353" s="103"/>
      <c r="E353" s="113" t="s">
        <v>799</v>
      </c>
      <c r="F353" s="114"/>
      <c r="G353" s="114">
        <f>G354</f>
        <v>5.34699</v>
      </c>
      <c r="H353" s="114">
        <f>H354+H356</f>
        <v>773.76303</v>
      </c>
      <c r="I353" s="114">
        <f>I354+I356</f>
        <v>768.31261</v>
      </c>
      <c r="J353" s="11">
        <f t="shared" si="32"/>
        <v>0.9929559570712496</v>
      </c>
    </row>
    <row r="354" spans="1:10" ht="37.5">
      <c r="A354" s="103"/>
      <c r="B354" s="103"/>
      <c r="C354" s="97" t="s">
        <v>971</v>
      </c>
      <c r="D354" s="97"/>
      <c r="E354" s="115" t="s">
        <v>1222</v>
      </c>
      <c r="F354" s="133">
        <f>F355</f>
        <v>0</v>
      </c>
      <c r="G354" s="133">
        <f>G355</f>
        <v>5.34699</v>
      </c>
      <c r="H354" s="133">
        <f>H355</f>
        <v>13.13355</v>
      </c>
      <c r="I354" s="133">
        <f>I355</f>
        <v>7.68313</v>
      </c>
      <c r="J354" s="176">
        <f>I354/H354</f>
        <v>0.5850002474578465</v>
      </c>
    </row>
    <row r="355" spans="1:10" ht="18.75">
      <c r="A355" s="103"/>
      <c r="B355" s="103"/>
      <c r="C355" s="103"/>
      <c r="D355" s="97" t="s">
        <v>14</v>
      </c>
      <c r="E355" s="117" t="s">
        <v>15</v>
      </c>
      <c r="F355" s="133"/>
      <c r="G355" s="133">
        <v>5.34699</v>
      </c>
      <c r="H355" s="133">
        <v>13.13355</v>
      </c>
      <c r="I355" s="133">
        <v>7.68313</v>
      </c>
      <c r="J355" s="176">
        <f t="shared" si="32"/>
        <v>0.5850002474578465</v>
      </c>
    </row>
    <row r="356" spans="1:10" ht="37.5">
      <c r="A356" s="135"/>
      <c r="B356" s="135"/>
      <c r="C356" s="120" t="s">
        <v>971</v>
      </c>
      <c r="D356" s="120"/>
      <c r="E356" s="125" t="s">
        <v>1223</v>
      </c>
      <c r="F356" s="134">
        <f>F357</f>
        <v>0</v>
      </c>
      <c r="G356" s="134">
        <f>G357</f>
        <v>5.34699</v>
      </c>
      <c r="H356" s="134">
        <f>H357</f>
        <v>760.62948</v>
      </c>
      <c r="I356" s="134">
        <f>I357</f>
        <v>760.62948</v>
      </c>
      <c r="J356" s="177">
        <f t="shared" si="32"/>
        <v>1</v>
      </c>
    </row>
    <row r="357" spans="1:10" ht="18.75">
      <c r="A357" s="135"/>
      <c r="B357" s="135"/>
      <c r="C357" s="135"/>
      <c r="D357" s="120" t="s">
        <v>14</v>
      </c>
      <c r="E357" s="122" t="s">
        <v>15</v>
      </c>
      <c r="F357" s="134"/>
      <c r="G357" s="134">
        <v>5.34699</v>
      </c>
      <c r="H357" s="134">
        <v>760.62948</v>
      </c>
      <c r="I357" s="134">
        <v>760.62948</v>
      </c>
      <c r="J357" s="177">
        <f t="shared" si="32"/>
        <v>1</v>
      </c>
    </row>
    <row r="358" spans="1:10" ht="37.5">
      <c r="A358" s="103"/>
      <c r="B358" s="103"/>
      <c r="C358" s="103" t="s">
        <v>152</v>
      </c>
      <c r="D358" s="103" t="s">
        <v>589</v>
      </c>
      <c r="E358" s="113" t="s">
        <v>153</v>
      </c>
      <c r="F358" s="114" t="e">
        <f>F359+F372+F396</f>
        <v>#REF!</v>
      </c>
      <c r="G358" s="114" t="e">
        <f>G359+G372+G396</f>
        <v>#REF!</v>
      </c>
      <c r="H358" s="114">
        <f>H359+H372+H396</f>
        <v>172002.00834</v>
      </c>
      <c r="I358" s="114">
        <f>I359+I372+I396</f>
        <v>158105.9406</v>
      </c>
      <c r="J358" s="11">
        <f t="shared" si="32"/>
        <v>0.9192098518260825</v>
      </c>
    </row>
    <row r="359" spans="1:10" ht="37.5">
      <c r="A359" s="103"/>
      <c r="B359" s="103"/>
      <c r="C359" s="103" t="s">
        <v>154</v>
      </c>
      <c r="D359" s="103"/>
      <c r="E359" s="113" t="s">
        <v>155</v>
      </c>
      <c r="F359" s="114" t="e">
        <f>F360+F365+F368+F370</f>
        <v>#REF!</v>
      </c>
      <c r="G359" s="114" t="e">
        <f>G360+G365+G368+G370</f>
        <v>#REF!</v>
      </c>
      <c r="H359" s="114">
        <f>H360+H365+H368+H370+H363</f>
        <v>25404.47658</v>
      </c>
      <c r="I359" s="114">
        <f>I360+I365+I368+I370+I363</f>
        <v>25397.676580000003</v>
      </c>
      <c r="J359" s="11">
        <f t="shared" si="32"/>
        <v>0.9997323306395004</v>
      </c>
    </row>
    <row r="360" spans="1:10" ht="37.5">
      <c r="A360" s="103"/>
      <c r="B360" s="103"/>
      <c r="C360" s="97" t="s">
        <v>156</v>
      </c>
      <c r="D360" s="97" t="s">
        <v>589</v>
      </c>
      <c r="E360" s="115" t="s">
        <v>1073</v>
      </c>
      <c r="F360" s="116">
        <f>F362</f>
        <v>2324</v>
      </c>
      <c r="G360" s="116">
        <f>G362</f>
        <v>0</v>
      </c>
      <c r="H360" s="116">
        <f>H362+H361</f>
        <v>5605.2</v>
      </c>
      <c r="I360" s="116">
        <f>I362+I361</f>
        <v>5598.4</v>
      </c>
      <c r="J360" s="176">
        <f t="shared" si="32"/>
        <v>0.9987868407906944</v>
      </c>
    </row>
    <row r="361" spans="1:10" ht="18.75">
      <c r="A361" s="103"/>
      <c r="B361" s="103"/>
      <c r="C361" s="97"/>
      <c r="D361" s="97" t="s">
        <v>18</v>
      </c>
      <c r="E361" s="117" t="s">
        <v>19</v>
      </c>
      <c r="F361" s="116"/>
      <c r="G361" s="116"/>
      <c r="H361" s="116">
        <v>291.5</v>
      </c>
      <c r="I361" s="116">
        <v>291.5</v>
      </c>
      <c r="J361" s="176">
        <f t="shared" si="32"/>
        <v>1</v>
      </c>
    </row>
    <row r="362" spans="1:10" ht="18.75">
      <c r="A362" s="97"/>
      <c r="B362" s="97"/>
      <c r="C362" s="97"/>
      <c r="D362" s="97" t="s">
        <v>48</v>
      </c>
      <c r="E362" s="117" t="s">
        <v>49</v>
      </c>
      <c r="F362" s="116">
        <v>2324</v>
      </c>
      <c r="G362" s="116"/>
      <c r="H362" s="116">
        <v>5313.7</v>
      </c>
      <c r="I362" s="116">
        <v>5306.9</v>
      </c>
      <c r="J362" s="176">
        <f t="shared" si="32"/>
        <v>0.9987202890641173</v>
      </c>
    </row>
    <row r="363" spans="1:10" ht="18.75">
      <c r="A363" s="97"/>
      <c r="B363" s="97"/>
      <c r="C363" s="97" t="s">
        <v>783</v>
      </c>
      <c r="D363" s="103"/>
      <c r="E363" s="115" t="s">
        <v>784</v>
      </c>
      <c r="F363" s="116"/>
      <c r="G363" s="116"/>
      <c r="H363" s="116">
        <f>H364</f>
        <v>1650.8</v>
      </c>
      <c r="I363" s="116">
        <f>I364</f>
        <v>1650.8</v>
      </c>
      <c r="J363" s="176">
        <f t="shared" si="32"/>
        <v>1</v>
      </c>
    </row>
    <row r="364" spans="1:10" ht="18.75">
      <c r="A364" s="97"/>
      <c r="B364" s="97"/>
      <c r="C364" s="103"/>
      <c r="D364" s="97" t="s">
        <v>48</v>
      </c>
      <c r="E364" s="117" t="s">
        <v>49</v>
      </c>
      <c r="F364" s="116"/>
      <c r="G364" s="116"/>
      <c r="H364" s="116">
        <v>1650.8</v>
      </c>
      <c r="I364" s="116">
        <v>1650.8</v>
      </c>
      <c r="J364" s="176">
        <f t="shared" si="32"/>
        <v>1</v>
      </c>
    </row>
    <row r="365" spans="1:10" ht="18.75">
      <c r="A365" s="97"/>
      <c r="B365" s="97"/>
      <c r="C365" s="97" t="s">
        <v>785</v>
      </c>
      <c r="D365" s="97"/>
      <c r="E365" s="115" t="s">
        <v>786</v>
      </c>
      <c r="F365" s="116" t="e">
        <f>#REF!+F367+#REF!</f>
        <v>#REF!</v>
      </c>
      <c r="G365" s="116" t="e">
        <f>#REF!+G367+#REF!</f>
        <v>#REF!</v>
      </c>
      <c r="H365" s="116">
        <f>H367+H366</f>
        <v>3858.1000000000004</v>
      </c>
      <c r="I365" s="116">
        <f>I367+I366</f>
        <v>3858.1000000000004</v>
      </c>
      <c r="J365" s="176">
        <f t="shared" si="32"/>
        <v>1</v>
      </c>
    </row>
    <row r="366" spans="1:10" ht="18.75">
      <c r="A366" s="97"/>
      <c r="B366" s="97"/>
      <c r="C366" s="97"/>
      <c r="D366" s="97" t="s">
        <v>18</v>
      </c>
      <c r="E366" s="117" t="s">
        <v>19</v>
      </c>
      <c r="F366" s="116"/>
      <c r="G366" s="116"/>
      <c r="H366" s="116">
        <v>666.2</v>
      </c>
      <c r="I366" s="116">
        <v>666.2</v>
      </c>
      <c r="J366" s="176">
        <f t="shared" si="32"/>
        <v>1</v>
      </c>
    </row>
    <row r="367" spans="1:10" ht="18.75">
      <c r="A367" s="97"/>
      <c r="B367" s="97"/>
      <c r="C367" s="97"/>
      <c r="D367" s="97" t="s">
        <v>14</v>
      </c>
      <c r="E367" s="117" t="s">
        <v>15</v>
      </c>
      <c r="F367" s="116">
        <v>3081.9</v>
      </c>
      <c r="G367" s="116"/>
      <c r="H367" s="116">
        <v>3191.9</v>
      </c>
      <c r="I367" s="116">
        <v>3191.9</v>
      </c>
      <c r="J367" s="176">
        <f t="shared" si="32"/>
        <v>1</v>
      </c>
    </row>
    <row r="368" spans="1:10" ht="18.75">
      <c r="A368" s="103"/>
      <c r="B368" s="103"/>
      <c r="C368" s="97" t="s">
        <v>787</v>
      </c>
      <c r="D368" s="97"/>
      <c r="E368" s="115" t="s">
        <v>742</v>
      </c>
      <c r="F368" s="133">
        <f>F369</f>
        <v>7459.29861</v>
      </c>
      <c r="G368" s="133">
        <f>G369</f>
        <v>0</v>
      </c>
      <c r="H368" s="133">
        <f>H369</f>
        <v>7145.1883</v>
      </c>
      <c r="I368" s="133">
        <f>I369</f>
        <v>7145.1883</v>
      </c>
      <c r="J368" s="176">
        <f t="shared" si="32"/>
        <v>1</v>
      </c>
    </row>
    <row r="369" spans="1:10" ht="18.75">
      <c r="A369" s="103"/>
      <c r="B369" s="103"/>
      <c r="C369" s="103"/>
      <c r="D369" s="97" t="s">
        <v>14</v>
      </c>
      <c r="E369" s="117" t="s">
        <v>15</v>
      </c>
      <c r="F369" s="133">
        <v>7459.29861</v>
      </c>
      <c r="G369" s="116"/>
      <c r="H369" s="133">
        <v>7145.1883</v>
      </c>
      <c r="I369" s="133">
        <v>7145.1883</v>
      </c>
      <c r="J369" s="176">
        <f t="shared" si="32"/>
        <v>1</v>
      </c>
    </row>
    <row r="370" spans="1:10" ht="18.75">
      <c r="A370" s="135"/>
      <c r="B370" s="135"/>
      <c r="C370" s="120" t="s">
        <v>787</v>
      </c>
      <c r="D370" s="120"/>
      <c r="E370" s="125" t="s">
        <v>743</v>
      </c>
      <c r="F370" s="134">
        <f>F371</f>
        <v>0</v>
      </c>
      <c r="G370" s="134">
        <f>G371</f>
        <v>0</v>
      </c>
      <c r="H370" s="134">
        <f>H371</f>
        <v>7145.18828</v>
      </c>
      <c r="I370" s="134">
        <f>I371</f>
        <v>7145.18828</v>
      </c>
      <c r="J370" s="177">
        <f aca="true" t="shared" si="37" ref="J370:J376">I370/H370</f>
        <v>1</v>
      </c>
    </row>
    <row r="371" spans="1:10" ht="18.75">
      <c r="A371" s="135"/>
      <c r="B371" s="135"/>
      <c r="C371" s="135"/>
      <c r="D371" s="120" t="s">
        <v>14</v>
      </c>
      <c r="E371" s="122" t="s">
        <v>15</v>
      </c>
      <c r="F371" s="134"/>
      <c r="G371" s="123"/>
      <c r="H371" s="134">
        <v>7145.18828</v>
      </c>
      <c r="I371" s="134">
        <v>7145.18828</v>
      </c>
      <c r="J371" s="177">
        <f t="shared" si="37"/>
        <v>1</v>
      </c>
    </row>
    <row r="372" spans="1:10" ht="18.75">
      <c r="A372" s="103"/>
      <c r="B372" s="103"/>
      <c r="C372" s="103" t="s">
        <v>157</v>
      </c>
      <c r="D372" s="103"/>
      <c r="E372" s="113" t="s">
        <v>788</v>
      </c>
      <c r="F372" s="114">
        <f>F375+F380+F384</f>
        <v>7498.4</v>
      </c>
      <c r="G372" s="114">
        <f>G375+G380+G384</f>
        <v>0</v>
      </c>
      <c r="H372" s="114">
        <f>H375+H380+H384+H392+H388+H373</f>
        <v>135943.03176</v>
      </c>
      <c r="I372" s="114">
        <f>I375+I380+I384+I392+I388+I373</f>
        <v>132708.26402</v>
      </c>
      <c r="J372" s="11">
        <f t="shared" si="37"/>
        <v>0.9762049757304897</v>
      </c>
    </row>
    <row r="373" spans="1:10" ht="18.75">
      <c r="A373" s="103"/>
      <c r="B373" s="103"/>
      <c r="C373" s="79" t="s">
        <v>348</v>
      </c>
      <c r="D373" s="79"/>
      <c r="E373" s="77" t="s">
        <v>602</v>
      </c>
      <c r="F373" s="114"/>
      <c r="G373" s="114"/>
      <c r="H373" s="116">
        <f>H374</f>
        <v>2708.9</v>
      </c>
      <c r="I373" s="116"/>
      <c r="J373" s="176"/>
    </row>
    <row r="374" spans="1:10" ht="18.75">
      <c r="A374" s="103"/>
      <c r="B374" s="103"/>
      <c r="C374" s="79"/>
      <c r="D374" s="79" t="s">
        <v>18</v>
      </c>
      <c r="E374" s="78" t="s">
        <v>19</v>
      </c>
      <c r="F374" s="114"/>
      <c r="G374" s="114"/>
      <c r="H374" s="116">
        <v>2708.9</v>
      </c>
      <c r="I374" s="116"/>
      <c r="J374" s="176"/>
    </row>
    <row r="375" spans="1:10" ht="18.75">
      <c r="A375" s="97"/>
      <c r="B375" s="97"/>
      <c r="C375" s="97" t="s">
        <v>789</v>
      </c>
      <c r="D375" s="97"/>
      <c r="E375" s="115" t="s">
        <v>790</v>
      </c>
      <c r="F375" s="116">
        <f>F376+F379</f>
        <v>3803</v>
      </c>
      <c r="G375" s="116">
        <f>G376+G379</f>
        <v>0</v>
      </c>
      <c r="H375" s="116">
        <f>H376+H379</f>
        <v>3657.7</v>
      </c>
      <c r="I375" s="116">
        <f>I376+I379</f>
        <v>3625.8999999999996</v>
      </c>
      <c r="J375" s="176">
        <f t="shared" si="37"/>
        <v>0.9913060119747382</v>
      </c>
    </row>
    <row r="376" spans="1:10" ht="18.75">
      <c r="A376" s="97"/>
      <c r="B376" s="97"/>
      <c r="C376" s="97"/>
      <c r="D376" s="97" t="s">
        <v>158</v>
      </c>
      <c r="E376" s="117" t="s">
        <v>173</v>
      </c>
      <c r="F376" s="116">
        <f>F378</f>
        <v>2803</v>
      </c>
      <c r="G376" s="116">
        <f>G378</f>
        <v>0</v>
      </c>
      <c r="H376" s="116">
        <f>H378</f>
        <v>2657.7</v>
      </c>
      <c r="I376" s="116">
        <f>I378</f>
        <v>2657.7</v>
      </c>
      <c r="J376" s="176">
        <f t="shared" si="37"/>
        <v>1</v>
      </c>
    </row>
    <row r="377" spans="1:10" ht="18.75">
      <c r="A377" s="97"/>
      <c r="B377" s="97"/>
      <c r="C377" s="97"/>
      <c r="D377" s="97"/>
      <c r="E377" s="117" t="s">
        <v>650</v>
      </c>
      <c r="F377" s="116"/>
      <c r="G377" s="116"/>
      <c r="H377" s="116"/>
      <c r="I377" s="116"/>
      <c r="J377" s="176"/>
    </row>
    <row r="378" spans="1:10" ht="37.5">
      <c r="A378" s="97"/>
      <c r="B378" s="97"/>
      <c r="C378" s="97"/>
      <c r="D378" s="97"/>
      <c r="E378" s="117" t="s">
        <v>792</v>
      </c>
      <c r="F378" s="116">
        <v>2803</v>
      </c>
      <c r="G378" s="116"/>
      <c r="H378" s="116">
        <v>2657.7</v>
      </c>
      <c r="I378" s="116">
        <v>2657.7</v>
      </c>
      <c r="J378" s="176">
        <f>I378/H378</f>
        <v>1</v>
      </c>
    </row>
    <row r="379" spans="1:10" ht="18.75">
      <c r="A379" s="97"/>
      <c r="B379" s="97"/>
      <c r="C379" s="97"/>
      <c r="D379" s="97" t="s">
        <v>48</v>
      </c>
      <c r="E379" s="117" t="s">
        <v>49</v>
      </c>
      <c r="F379" s="116">
        <v>1000</v>
      </c>
      <c r="G379" s="116"/>
      <c r="H379" s="116">
        <f>SUM(F379:G379)</f>
        <v>1000</v>
      </c>
      <c r="I379" s="116">
        <v>968.2</v>
      </c>
      <c r="J379" s="176">
        <f>I379/H379</f>
        <v>0.9682000000000001</v>
      </c>
    </row>
    <row r="380" spans="1:10" ht="18.75">
      <c r="A380" s="97"/>
      <c r="B380" s="97"/>
      <c r="C380" s="97" t="s">
        <v>793</v>
      </c>
      <c r="D380" s="97"/>
      <c r="E380" s="115" t="s">
        <v>794</v>
      </c>
      <c r="F380" s="133">
        <f>F381</f>
        <v>3695.4</v>
      </c>
      <c r="G380" s="133">
        <f>G381</f>
        <v>0</v>
      </c>
      <c r="H380" s="133">
        <f>H381</f>
        <v>4570.3825</v>
      </c>
      <c r="I380" s="133">
        <f>I381</f>
        <v>4570.3825</v>
      </c>
      <c r="J380" s="176">
        <f>I380/H380</f>
        <v>1</v>
      </c>
    </row>
    <row r="381" spans="1:10" ht="18.75">
      <c r="A381" s="97"/>
      <c r="B381" s="97"/>
      <c r="C381" s="97"/>
      <c r="D381" s="97" t="s">
        <v>158</v>
      </c>
      <c r="E381" s="117" t="s">
        <v>173</v>
      </c>
      <c r="F381" s="133">
        <f>F383</f>
        <v>3695.4</v>
      </c>
      <c r="G381" s="133">
        <f>G383</f>
        <v>0</v>
      </c>
      <c r="H381" s="133">
        <f>H383</f>
        <v>4570.3825</v>
      </c>
      <c r="I381" s="133">
        <f>I383</f>
        <v>4570.3825</v>
      </c>
      <c r="J381" s="176">
        <f>I381/H381</f>
        <v>1</v>
      </c>
    </row>
    <row r="382" spans="1:10" ht="18.75">
      <c r="A382" s="97"/>
      <c r="B382" s="97"/>
      <c r="C382" s="97"/>
      <c r="D382" s="97"/>
      <c r="E382" s="117" t="s">
        <v>650</v>
      </c>
      <c r="F382" s="133"/>
      <c r="G382" s="133"/>
      <c r="H382" s="133"/>
      <c r="I382" s="133"/>
      <c r="J382" s="176"/>
    </row>
    <row r="383" spans="1:10" ht="18.75">
      <c r="A383" s="97"/>
      <c r="B383" s="97"/>
      <c r="C383" s="6"/>
      <c r="D383" s="6"/>
      <c r="E383" s="115" t="s">
        <v>795</v>
      </c>
      <c r="F383" s="133">
        <v>3695.4</v>
      </c>
      <c r="G383" s="116"/>
      <c r="H383" s="133">
        <v>4570.3825</v>
      </c>
      <c r="I383" s="133">
        <v>4570.3825</v>
      </c>
      <c r="J383" s="176">
        <f>I383/H383</f>
        <v>1</v>
      </c>
    </row>
    <row r="384" spans="1:10" ht="18.75">
      <c r="A384" s="120"/>
      <c r="B384" s="120"/>
      <c r="C384" s="120" t="s">
        <v>793</v>
      </c>
      <c r="D384" s="120"/>
      <c r="E384" s="125" t="s">
        <v>796</v>
      </c>
      <c r="F384" s="134">
        <f>F385</f>
        <v>0</v>
      </c>
      <c r="G384" s="134">
        <f>G385</f>
        <v>0</v>
      </c>
      <c r="H384" s="134">
        <f>H385</f>
        <v>107156.92926</v>
      </c>
      <c r="I384" s="134">
        <f>I385</f>
        <v>106662.86152</v>
      </c>
      <c r="J384" s="177">
        <f>I384/H384</f>
        <v>0.9953893066606899</v>
      </c>
    </row>
    <row r="385" spans="1:10" ht="18.75">
      <c r="A385" s="120"/>
      <c r="B385" s="120"/>
      <c r="C385" s="120"/>
      <c r="D385" s="120" t="s">
        <v>158</v>
      </c>
      <c r="E385" s="122" t="s">
        <v>173</v>
      </c>
      <c r="F385" s="134">
        <f>F387</f>
        <v>0</v>
      </c>
      <c r="G385" s="134">
        <f>G387</f>
        <v>0</v>
      </c>
      <c r="H385" s="134">
        <f>H387</f>
        <v>107156.92926</v>
      </c>
      <c r="I385" s="134">
        <f>I387</f>
        <v>106662.86152</v>
      </c>
      <c r="J385" s="177">
        <f>I385/H385</f>
        <v>0.9953893066606899</v>
      </c>
    </row>
    <row r="386" spans="1:10" ht="18.75">
      <c r="A386" s="120"/>
      <c r="B386" s="120"/>
      <c r="C386" s="120"/>
      <c r="D386" s="120"/>
      <c r="E386" s="122" t="s">
        <v>650</v>
      </c>
      <c r="F386" s="134"/>
      <c r="G386" s="134"/>
      <c r="H386" s="134"/>
      <c r="I386" s="134"/>
      <c r="J386" s="177"/>
    </row>
    <row r="387" spans="1:10" ht="18.75">
      <c r="A387" s="120"/>
      <c r="B387" s="120"/>
      <c r="C387" s="141"/>
      <c r="D387" s="141"/>
      <c r="E387" s="125" t="s">
        <v>795</v>
      </c>
      <c r="F387" s="134"/>
      <c r="G387" s="134"/>
      <c r="H387" s="134">
        <v>107156.92926</v>
      </c>
      <c r="I387" s="134">
        <v>106662.86152</v>
      </c>
      <c r="J387" s="177">
        <f>I387/H387</f>
        <v>0.9953893066606899</v>
      </c>
    </row>
    <row r="388" spans="1:10" ht="18.75">
      <c r="A388" s="120"/>
      <c r="B388" s="120"/>
      <c r="C388" s="97" t="s">
        <v>791</v>
      </c>
      <c r="D388" s="97"/>
      <c r="E388" s="115" t="s">
        <v>742</v>
      </c>
      <c r="F388" s="133">
        <f>F389</f>
        <v>7459.29861</v>
      </c>
      <c r="G388" s="133">
        <f>G389</f>
        <v>0</v>
      </c>
      <c r="H388" s="133">
        <f>H389</f>
        <v>8924.56</v>
      </c>
      <c r="I388" s="133">
        <f>I389</f>
        <v>8924.56</v>
      </c>
      <c r="J388" s="176">
        <f>I388/H388</f>
        <v>1</v>
      </c>
    </row>
    <row r="389" spans="1:10" ht="18.75">
      <c r="A389" s="120"/>
      <c r="B389" s="120"/>
      <c r="C389" s="103"/>
      <c r="D389" s="79" t="s">
        <v>158</v>
      </c>
      <c r="E389" s="78" t="s">
        <v>173</v>
      </c>
      <c r="F389" s="133">
        <v>7459.29861</v>
      </c>
      <c r="G389" s="116"/>
      <c r="H389" s="133">
        <f>H391</f>
        <v>8924.56</v>
      </c>
      <c r="I389" s="133">
        <f>I391</f>
        <v>8924.56</v>
      </c>
      <c r="J389" s="176">
        <f>I389/H389</f>
        <v>1</v>
      </c>
    </row>
    <row r="390" spans="1:10" ht="18.75">
      <c r="A390" s="120"/>
      <c r="B390" s="120"/>
      <c r="C390" s="103"/>
      <c r="D390" s="97"/>
      <c r="E390" s="78" t="s">
        <v>650</v>
      </c>
      <c r="F390" s="133"/>
      <c r="G390" s="116"/>
      <c r="H390" s="133"/>
      <c r="I390" s="133"/>
      <c r="J390" s="176"/>
    </row>
    <row r="391" spans="1:10" ht="37.5">
      <c r="A391" s="120"/>
      <c r="B391" s="120"/>
      <c r="C391" s="103"/>
      <c r="D391" s="97"/>
      <c r="E391" s="77" t="s">
        <v>792</v>
      </c>
      <c r="F391" s="133"/>
      <c r="G391" s="116"/>
      <c r="H391" s="133">
        <v>8924.56</v>
      </c>
      <c r="I391" s="133">
        <v>8924.56</v>
      </c>
      <c r="J391" s="176">
        <f>I391/H391</f>
        <v>1</v>
      </c>
    </row>
    <row r="392" spans="1:10" ht="18.75">
      <c r="A392" s="135"/>
      <c r="B392" s="135"/>
      <c r="C392" s="120" t="s">
        <v>791</v>
      </c>
      <c r="D392" s="120"/>
      <c r="E392" s="125" t="s">
        <v>743</v>
      </c>
      <c r="F392" s="134">
        <f>F393</f>
        <v>0</v>
      </c>
      <c r="G392" s="134">
        <f>G393</f>
        <v>0</v>
      </c>
      <c r="H392" s="134">
        <f>H393</f>
        <v>8924.56</v>
      </c>
      <c r="I392" s="134">
        <f>I393</f>
        <v>8924.56</v>
      </c>
      <c r="J392" s="177">
        <f>I392/H392</f>
        <v>1</v>
      </c>
    </row>
    <row r="393" spans="1:10" ht="18.75">
      <c r="A393" s="135"/>
      <c r="B393" s="135"/>
      <c r="C393" s="135"/>
      <c r="D393" s="74" t="s">
        <v>158</v>
      </c>
      <c r="E393" s="75" t="s">
        <v>173</v>
      </c>
      <c r="F393" s="134"/>
      <c r="G393" s="123"/>
      <c r="H393" s="134">
        <f>H395</f>
        <v>8924.56</v>
      </c>
      <c r="I393" s="134">
        <f>I395</f>
        <v>8924.56</v>
      </c>
      <c r="J393" s="177">
        <f>I393/H393</f>
        <v>1</v>
      </c>
    </row>
    <row r="394" spans="1:10" ht="18.75">
      <c r="A394" s="135"/>
      <c r="B394" s="135"/>
      <c r="C394" s="135"/>
      <c r="D394" s="120"/>
      <c r="E394" s="75" t="s">
        <v>650</v>
      </c>
      <c r="F394" s="134"/>
      <c r="G394" s="123"/>
      <c r="H394" s="134"/>
      <c r="I394" s="134"/>
      <c r="J394" s="177"/>
    </row>
    <row r="395" spans="1:10" ht="37.5">
      <c r="A395" s="135"/>
      <c r="B395" s="135"/>
      <c r="C395" s="135"/>
      <c r="D395" s="120"/>
      <c r="E395" s="84" t="s">
        <v>792</v>
      </c>
      <c r="F395" s="134"/>
      <c r="G395" s="123"/>
      <c r="H395" s="134">
        <v>8924.56</v>
      </c>
      <c r="I395" s="134">
        <v>8924.56</v>
      </c>
      <c r="J395" s="177">
        <f>I395/H395</f>
        <v>1</v>
      </c>
    </row>
    <row r="396" spans="1:10" ht="18.75">
      <c r="A396" s="97"/>
      <c r="B396" s="97"/>
      <c r="C396" s="104" t="s">
        <v>972</v>
      </c>
      <c r="D396" s="104"/>
      <c r="E396" s="106" t="s">
        <v>973</v>
      </c>
      <c r="F396" s="114" t="e">
        <f>F397</f>
        <v>#REF!</v>
      </c>
      <c r="G396" s="114" t="e">
        <f>G397</f>
        <v>#REF!</v>
      </c>
      <c r="H396" s="114">
        <f>H397</f>
        <v>10654.5</v>
      </c>
      <c r="I396" s="114"/>
      <c r="J396" s="11"/>
    </row>
    <row r="397" spans="1:10" ht="18.75">
      <c r="A397" s="97"/>
      <c r="B397" s="97"/>
      <c r="C397" s="107" t="s">
        <v>974</v>
      </c>
      <c r="D397" s="107"/>
      <c r="E397" s="138" t="s">
        <v>975</v>
      </c>
      <c r="F397" s="116" t="e">
        <f>#REF!+F398</f>
        <v>#REF!</v>
      </c>
      <c r="G397" s="116" t="e">
        <f>#REF!+G398</f>
        <v>#REF!</v>
      </c>
      <c r="H397" s="116">
        <f>H398</f>
        <v>10654.5</v>
      </c>
      <c r="I397" s="116"/>
      <c r="J397" s="176"/>
    </row>
    <row r="398" spans="1:10" ht="18.75">
      <c r="A398" s="97"/>
      <c r="B398" s="97"/>
      <c r="C398" s="97"/>
      <c r="D398" s="97" t="s">
        <v>14</v>
      </c>
      <c r="E398" s="117" t="s">
        <v>15</v>
      </c>
      <c r="F398" s="116">
        <v>5700</v>
      </c>
      <c r="G398" s="116"/>
      <c r="H398" s="116">
        <v>10654.5</v>
      </c>
      <c r="I398" s="116"/>
      <c r="J398" s="176"/>
    </row>
    <row r="399" spans="1:10" ht="18.75">
      <c r="A399" s="97"/>
      <c r="B399" s="9" t="s">
        <v>293</v>
      </c>
      <c r="C399" s="9"/>
      <c r="D399" s="97"/>
      <c r="E399" s="113" t="s">
        <v>294</v>
      </c>
      <c r="F399" s="114" t="e">
        <f>F405+F400+#REF!</f>
        <v>#REF!</v>
      </c>
      <c r="G399" s="114" t="e">
        <f>G405+G400+#REF!</f>
        <v>#REF!</v>
      </c>
      <c r="H399" s="114">
        <f>H405+H400</f>
        <v>184684.65756999998</v>
      </c>
      <c r="I399" s="114">
        <f>I405+I400</f>
        <v>180404.39304</v>
      </c>
      <c r="J399" s="11">
        <f aca="true" t="shared" si="38" ref="J399:J459">I399/H399</f>
        <v>0.9768239301178677</v>
      </c>
    </row>
    <row r="400" spans="1:10" ht="18.75">
      <c r="A400" s="97"/>
      <c r="B400" s="9"/>
      <c r="C400" s="103" t="s">
        <v>9</v>
      </c>
      <c r="D400" s="103" t="s">
        <v>589</v>
      </c>
      <c r="E400" s="113" t="s">
        <v>10</v>
      </c>
      <c r="F400" s="114" t="e">
        <f aca="true" t="shared" si="39" ref="F400:I403">F401</f>
        <v>#REF!</v>
      </c>
      <c r="G400" s="114" t="e">
        <f t="shared" si="39"/>
        <v>#REF!</v>
      </c>
      <c r="H400" s="114">
        <f t="shared" si="39"/>
        <v>5365.3</v>
      </c>
      <c r="I400" s="114">
        <f t="shared" si="39"/>
        <v>5365.3</v>
      </c>
      <c r="J400" s="11">
        <f t="shared" si="38"/>
        <v>1</v>
      </c>
    </row>
    <row r="401" spans="1:10" ht="18.75">
      <c r="A401" s="97"/>
      <c r="B401" s="9"/>
      <c r="C401" s="103" t="s">
        <v>11</v>
      </c>
      <c r="D401" s="103" t="s">
        <v>589</v>
      </c>
      <c r="E401" s="113" t="s">
        <v>12</v>
      </c>
      <c r="F401" s="114" t="e">
        <f t="shared" si="39"/>
        <v>#REF!</v>
      </c>
      <c r="G401" s="114" t="e">
        <f t="shared" si="39"/>
        <v>#REF!</v>
      </c>
      <c r="H401" s="114">
        <f t="shared" si="39"/>
        <v>5365.3</v>
      </c>
      <c r="I401" s="114">
        <f t="shared" si="39"/>
        <v>5365.3</v>
      </c>
      <c r="J401" s="11">
        <f t="shared" si="38"/>
        <v>1</v>
      </c>
    </row>
    <row r="402" spans="1:10" ht="37.5">
      <c r="A402" s="97"/>
      <c r="B402" s="9"/>
      <c r="C402" s="103" t="s">
        <v>13</v>
      </c>
      <c r="D402" s="103"/>
      <c r="E402" s="113" t="s">
        <v>669</v>
      </c>
      <c r="F402" s="114" t="e">
        <f>#REF!</f>
        <v>#REF!</v>
      </c>
      <c r="G402" s="114" t="e">
        <f>#REF!</f>
        <v>#REF!</v>
      </c>
      <c r="H402" s="114">
        <f>H403</f>
        <v>5365.3</v>
      </c>
      <c r="I402" s="114">
        <f t="shared" si="39"/>
        <v>5365.3</v>
      </c>
      <c r="J402" s="11">
        <f t="shared" si="38"/>
        <v>1</v>
      </c>
    </row>
    <row r="403" spans="1:10" ht="37.5">
      <c r="A403" s="97"/>
      <c r="B403" s="9"/>
      <c r="C403" s="97" t="s">
        <v>976</v>
      </c>
      <c r="D403" s="97"/>
      <c r="E403" s="117" t="s">
        <v>977</v>
      </c>
      <c r="F403" s="114"/>
      <c r="G403" s="114"/>
      <c r="H403" s="116">
        <f>H404</f>
        <v>5365.3</v>
      </c>
      <c r="I403" s="116">
        <f t="shared" si="39"/>
        <v>5365.3</v>
      </c>
      <c r="J403" s="176">
        <f t="shared" si="38"/>
        <v>1</v>
      </c>
    </row>
    <row r="404" spans="1:10" ht="18.75">
      <c r="A404" s="97"/>
      <c r="B404" s="9"/>
      <c r="C404" s="97"/>
      <c r="D404" s="97" t="s">
        <v>18</v>
      </c>
      <c r="E404" s="117" t="s">
        <v>19</v>
      </c>
      <c r="F404" s="114"/>
      <c r="G404" s="114"/>
      <c r="H404" s="116">
        <v>5365.3</v>
      </c>
      <c r="I404" s="116">
        <v>5365.3</v>
      </c>
      <c r="J404" s="176">
        <f t="shared" si="38"/>
        <v>1</v>
      </c>
    </row>
    <row r="405" spans="1:10" ht="18.75">
      <c r="A405" s="103"/>
      <c r="B405" s="103"/>
      <c r="C405" s="103" t="s">
        <v>141</v>
      </c>
      <c r="D405" s="103" t="s">
        <v>589</v>
      </c>
      <c r="E405" s="113" t="s">
        <v>729</v>
      </c>
      <c r="F405" s="114" t="e">
        <f>F406+F451</f>
        <v>#REF!</v>
      </c>
      <c r="G405" s="114" t="e">
        <f>G406+G451</f>
        <v>#REF!</v>
      </c>
      <c r="H405" s="114">
        <f>H406+H451</f>
        <v>179319.35757</v>
      </c>
      <c r="I405" s="114">
        <f>I406+I451</f>
        <v>175039.09304</v>
      </c>
      <c r="J405" s="11">
        <f t="shared" si="38"/>
        <v>0.9761304937291607</v>
      </c>
    </row>
    <row r="406" spans="1:10" ht="18.75">
      <c r="A406" s="103"/>
      <c r="B406" s="103"/>
      <c r="C406" s="103" t="s">
        <v>142</v>
      </c>
      <c r="D406" s="103" t="s">
        <v>589</v>
      </c>
      <c r="E406" s="113" t="s">
        <v>143</v>
      </c>
      <c r="F406" s="114" t="e">
        <f>F407+F418+F425</f>
        <v>#REF!</v>
      </c>
      <c r="G406" s="114" t="e">
        <f>G407+G418+G425</f>
        <v>#REF!</v>
      </c>
      <c r="H406" s="114">
        <f>H407+H418+H425+H446</f>
        <v>133491.49345</v>
      </c>
      <c r="I406" s="114">
        <f>I407+I418+I425+I446</f>
        <v>129392.22892</v>
      </c>
      <c r="J406" s="11">
        <f t="shared" si="38"/>
        <v>0.969291941950328</v>
      </c>
    </row>
    <row r="407" spans="1:10" ht="18.75">
      <c r="A407" s="103"/>
      <c r="B407" s="103"/>
      <c r="C407" s="103" t="s">
        <v>144</v>
      </c>
      <c r="D407" s="103"/>
      <c r="E407" s="113" t="s">
        <v>145</v>
      </c>
      <c r="F407" s="114" t="e">
        <f>F408+F411</f>
        <v>#REF!</v>
      </c>
      <c r="G407" s="114" t="e">
        <f>G408+G411</f>
        <v>#REF!</v>
      </c>
      <c r="H407" s="114">
        <f>H408+H411+H414+H416</f>
        <v>31972.01422</v>
      </c>
      <c r="I407" s="114">
        <f>I408+I411+I414+I416</f>
        <v>28847.61422</v>
      </c>
      <c r="J407" s="11">
        <f t="shared" si="38"/>
        <v>0.9022770358319951</v>
      </c>
    </row>
    <row r="408" spans="1:10" ht="18.75">
      <c r="A408" s="103"/>
      <c r="B408" s="103"/>
      <c r="C408" s="97" t="s">
        <v>146</v>
      </c>
      <c r="D408" s="97" t="s">
        <v>589</v>
      </c>
      <c r="E408" s="115" t="s">
        <v>768</v>
      </c>
      <c r="F408" s="116" t="e">
        <f>F409+F410+#REF!</f>
        <v>#REF!</v>
      </c>
      <c r="G408" s="116" t="e">
        <f>G409+G410+#REF!</f>
        <v>#REF!</v>
      </c>
      <c r="H408" s="116">
        <f>H409+H410</f>
        <v>24763.9</v>
      </c>
      <c r="I408" s="116">
        <f>I409+I410</f>
        <v>21639.5</v>
      </c>
      <c r="J408" s="176">
        <f t="shared" si="38"/>
        <v>0.8738324738833544</v>
      </c>
    </row>
    <row r="409" spans="1:10" ht="18.75">
      <c r="A409" s="97"/>
      <c r="B409" s="97"/>
      <c r="C409" s="97"/>
      <c r="D409" s="97" t="s">
        <v>14</v>
      </c>
      <c r="E409" s="117" t="s">
        <v>15</v>
      </c>
      <c r="F409" s="116">
        <v>9459</v>
      </c>
      <c r="G409" s="116"/>
      <c r="H409" s="116">
        <v>9778.6</v>
      </c>
      <c r="I409" s="116">
        <v>9687.7</v>
      </c>
      <c r="J409" s="176">
        <f t="shared" si="38"/>
        <v>0.9907041907839569</v>
      </c>
    </row>
    <row r="410" spans="1:10" ht="18.75">
      <c r="A410" s="97"/>
      <c r="B410" s="97"/>
      <c r="C410" s="97"/>
      <c r="D410" s="97" t="s">
        <v>48</v>
      </c>
      <c r="E410" s="117" t="s">
        <v>49</v>
      </c>
      <c r="F410" s="116">
        <v>1500</v>
      </c>
      <c r="G410" s="116"/>
      <c r="H410" s="116">
        <v>14985.3</v>
      </c>
      <c r="I410" s="116">
        <v>11951.8</v>
      </c>
      <c r="J410" s="176">
        <f t="shared" si="38"/>
        <v>0.7975682835845795</v>
      </c>
    </row>
    <row r="411" spans="1:10" ht="18.75">
      <c r="A411" s="103"/>
      <c r="B411" s="103"/>
      <c r="C411" s="97" t="s">
        <v>147</v>
      </c>
      <c r="D411" s="97" t="s">
        <v>589</v>
      </c>
      <c r="E411" s="115" t="s">
        <v>798</v>
      </c>
      <c r="F411" s="116">
        <f>F413</f>
        <v>6680</v>
      </c>
      <c r="G411" s="116">
        <f>G413</f>
        <v>0</v>
      </c>
      <c r="H411" s="116">
        <f>H413+H412</f>
        <v>7010.2</v>
      </c>
      <c r="I411" s="116">
        <f>I413+I412</f>
        <v>7010.2</v>
      </c>
      <c r="J411" s="176">
        <f t="shared" si="38"/>
        <v>1</v>
      </c>
    </row>
    <row r="412" spans="1:10" ht="18.75">
      <c r="A412" s="103"/>
      <c r="B412" s="103"/>
      <c r="C412" s="97"/>
      <c r="D412" s="97" t="s">
        <v>18</v>
      </c>
      <c r="E412" s="117" t="s">
        <v>19</v>
      </c>
      <c r="F412" s="116"/>
      <c r="G412" s="116"/>
      <c r="H412" s="116">
        <v>120</v>
      </c>
      <c r="I412" s="116">
        <v>120</v>
      </c>
      <c r="J412" s="176">
        <f t="shared" si="38"/>
        <v>1</v>
      </c>
    </row>
    <row r="413" spans="1:10" ht="18.75">
      <c r="A413" s="97"/>
      <c r="B413" s="97"/>
      <c r="C413" s="97"/>
      <c r="D413" s="97" t="s">
        <v>14</v>
      </c>
      <c r="E413" s="117" t="s">
        <v>15</v>
      </c>
      <c r="F413" s="116">
        <v>6680</v>
      </c>
      <c r="G413" s="116"/>
      <c r="H413" s="116">
        <v>6890.2</v>
      </c>
      <c r="I413" s="116">
        <v>6890.2</v>
      </c>
      <c r="J413" s="176">
        <f t="shared" si="38"/>
        <v>1</v>
      </c>
    </row>
    <row r="414" spans="1:10" ht="18.75">
      <c r="A414" s="97"/>
      <c r="B414" s="97"/>
      <c r="C414" s="97" t="s">
        <v>978</v>
      </c>
      <c r="D414" s="97"/>
      <c r="E414" s="115" t="s">
        <v>742</v>
      </c>
      <c r="F414" s="116"/>
      <c r="G414" s="116"/>
      <c r="H414" s="133">
        <f>H415</f>
        <v>98.95711</v>
      </c>
      <c r="I414" s="133">
        <f>I415</f>
        <v>98.95711</v>
      </c>
      <c r="J414" s="176">
        <f t="shared" si="38"/>
        <v>1</v>
      </c>
    </row>
    <row r="415" spans="1:10" ht="18.75">
      <c r="A415" s="97"/>
      <c r="B415" s="97"/>
      <c r="C415" s="103"/>
      <c r="D415" s="97" t="s">
        <v>14</v>
      </c>
      <c r="E415" s="117" t="s">
        <v>15</v>
      </c>
      <c r="F415" s="116"/>
      <c r="G415" s="116"/>
      <c r="H415" s="133">
        <v>98.95711</v>
      </c>
      <c r="I415" s="133">
        <v>98.95711</v>
      </c>
      <c r="J415" s="176">
        <f t="shared" si="38"/>
        <v>1</v>
      </c>
    </row>
    <row r="416" spans="1:10" ht="18.75">
      <c r="A416" s="120"/>
      <c r="B416" s="120"/>
      <c r="C416" s="120" t="s">
        <v>978</v>
      </c>
      <c r="D416" s="120"/>
      <c r="E416" s="125" t="s">
        <v>743</v>
      </c>
      <c r="F416" s="123"/>
      <c r="G416" s="123"/>
      <c r="H416" s="134">
        <f>H417</f>
        <v>98.95711</v>
      </c>
      <c r="I416" s="134">
        <f>I417</f>
        <v>98.95711</v>
      </c>
      <c r="J416" s="177">
        <f t="shared" si="38"/>
        <v>1</v>
      </c>
    </row>
    <row r="417" spans="1:10" ht="18.75">
      <c r="A417" s="120"/>
      <c r="B417" s="120"/>
      <c r="C417" s="135"/>
      <c r="D417" s="120" t="s">
        <v>14</v>
      </c>
      <c r="E417" s="122" t="s">
        <v>15</v>
      </c>
      <c r="F417" s="123"/>
      <c r="G417" s="123"/>
      <c r="H417" s="134">
        <v>98.95711</v>
      </c>
      <c r="I417" s="134">
        <v>98.95711</v>
      </c>
      <c r="J417" s="177">
        <f t="shared" si="38"/>
        <v>1</v>
      </c>
    </row>
    <row r="418" spans="1:10" ht="18.75">
      <c r="A418" s="103"/>
      <c r="B418" s="103"/>
      <c r="C418" s="103" t="s">
        <v>148</v>
      </c>
      <c r="D418" s="103"/>
      <c r="E418" s="113" t="s">
        <v>799</v>
      </c>
      <c r="F418" s="114" t="e">
        <f>F419+F421+F423+#REF!</f>
        <v>#REF!</v>
      </c>
      <c r="G418" s="114" t="e">
        <f>G419+G421+G423+#REF!</f>
        <v>#REF!</v>
      </c>
      <c r="H418" s="114">
        <f>H419+H421+H423</f>
        <v>5551.861</v>
      </c>
      <c r="I418" s="114">
        <f>I419+I421+I423</f>
        <v>5502.799999999999</v>
      </c>
      <c r="J418" s="11">
        <f t="shared" si="38"/>
        <v>0.9911631433135663</v>
      </c>
    </row>
    <row r="419" spans="1:10" ht="18.75">
      <c r="A419" s="103"/>
      <c r="B419" s="103"/>
      <c r="C419" s="97" t="s">
        <v>149</v>
      </c>
      <c r="D419" s="97" t="s">
        <v>589</v>
      </c>
      <c r="E419" s="115" t="s">
        <v>150</v>
      </c>
      <c r="F419" s="116" t="e">
        <f>#REF!+F420</f>
        <v>#REF!</v>
      </c>
      <c r="G419" s="116" t="e">
        <f>#REF!+G420</f>
        <v>#REF!</v>
      </c>
      <c r="H419" s="116">
        <f>H420</f>
        <v>3619.034</v>
      </c>
      <c r="I419" s="116">
        <f>I420</f>
        <v>3619</v>
      </c>
      <c r="J419" s="176">
        <f t="shared" si="38"/>
        <v>0.9999906052278038</v>
      </c>
    </row>
    <row r="420" spans="1:10" ht="18.75">
      <c r="A420" s="97"/>
      <c r="B420" s="97"/>
      <c r="C420" s="97"/>
      <c r="D420" s="97" t="s">
        <v>14</v>
      </c>
      <c r="E420" s="117" t="s">
        <v>15</v>
      </c>
      <c r="F420" s="116">
        <v>1000</v>
      </c>
      <c r="G420" s="116">
        <v>-5.34699</v>
      </c>
      <c r="H420" s="116">
        <v>3619.034</v>
      </c>
      <c r="I420" s="116">
        <v>3619</v>
      </c>
      <c r="J420" s="176">
        <f t="shared" si="38"/>
        <v>0.9999906052278038</v>
      </c>
    </row>
    <row r="421" spans="1:10" ht="18.75">
      <c r="A421" s="103"/>
      <c r="B421" s="103"/>
      <c r="C421" s="97" t="s">
        <v>151</v>
      </c>
      <c r="D421" s="97" t="s">
        <v>589</v>
      </c>
      <c r="E421" s="115" t="s">
        <v>604</v>
      </c>
      <c r="F421" s="116">
        <f>F422</f>
        <v>1861.5</v>
      </c>
      <c r="G421" s="116">
        <f>G422</f>
        <v>0</v>
      </c>
      <c r="H421" s="116">
        <f>H422</f>
        <v>1921.9</v>
      </c>
      <c r="I421" s="116">
        <f>I422</f>
        <v>1872.9</v>
      </c>
      <c r="J421" s="176">
        <f t="shared" si="38"/>
        <v>0.9745043966907747</v>
      </c>
    </row>
    <row r="422" spans="1:10" ht="18.75">
      <c r="A422" s="97"/>
      <c r="B422" s="97"/>
      <c r="C422" s="97"/>
      <c r="D422" s="97" t="s">
        <v>14</v>
      </c>
      <c r="E422" s="117" t="s">
        <v>15</v>
      </c>
      <c r="F422" s="116">
        <v>1861.5</v>
      </c>
      <c r="G422" s="116"/>
      <c r="H422" s="116">
        <v>1921.9</v>
      </c>
      <c r="I422" s="116">
        <v>1872.9</v>
      </c>
      <c r="J422" s="176">
        <f t="shared" si="38"/>
        <v>0.9745043966907747</v>
      </c>
    </row>
    <row r="423" spans="1:10" ht="37.5">
      <c r="A423" s="97"/>
      <c r="B423" s="97"/>
      <c r="C423" s="97" t="s">
        <v>350</v>
      </c>
      <c r="D423" s="97"/>
      <c r="E423" s="117" t="s">
        <v>800</v>
      </c>
      <c r="F423" s="116">
        <f>F424</f>
        <v>200</v>
      </c>
      <c r="G423" s="116">
        <f>G424</f>
        <v>0</v>
      </c>
      <c r="H423" s="116">
        <f>H424</f>
        <v>10.927</v>
      </c>
      <c r="I423" s="116">
        <f>I424</f>
        <v>10.9</v>
      </c>
      <c r="J423" s="176">
        <f t="shared" si="38"/>
        <v>0.9975290564656356</v>
      </c>
    </row>
    <row r="424" spans="1:10" ht="18.75">
      <c r="A424" s="97"/>
      <c r="B424" s="97"/>
      <c r="C424" s="97"/>
      <c r="D424" s="97" t="s">
        <v>14</v>
      </c>
      <c r="E424" s="117" t="s">
        <v>15</v>
      </c>
      <c r="F424" s="116">
        <v>200</v>
      </c>
      <c r="G424" s="116"/>
      <c r="H424" s="116">
        <v>10.927</v>
      </c>
      <c r="I424" s="116">
        <v>10.9</v>
      </c>
      <c r="J424" s="176">
        <f t="shared" si="38"/>
        <v>0.9975290564656356</v>
      </c>
    </row>
    <row r="425" spans="1:10" ht="37.5">
      <c r="A425" s="97"/>
      <c r="B425" s="97"/>
      <c r="C425" s="103" t="s">
        <v>670</v>
      </c>
      <c r="D425" s="103"/>
      <c r="E425" s="119" t="s">
        <v>671</v>
      </c>
      <c r="F425" s="114">
        <f>F426+F436</f>
        <v>8362.2</v>
      </c>
      <c r="G425" s="114">
        <f>G426+G436</f>
        <v>0</v>
      </c>
      <c r="H425" s="114">
        <f>H426+H436+H430+H433</f>
        <v>77203.7102</v>
      </c>
      <c r="I425" s="114">
        <f>I426+I436+I430+I433</f>
        <v>76277.90736</v>
      </c>
      <c r="J425" s="11">
        <f t="shared" si="38"/>
        <v>0.9880083115487369</v>
      </c>
    </row>
    <row r="426" spans="1:10" ht="37.5">
      <c r="A426" s="97"/>
      <c r="B426" s="97"/>
      <c r="C426" s="97" t="s">
        <v>672</v>
      </c>
      <c r="D426" s="97" t="s">
        <v>589</v>
      </c>
      <c r="E426" s="115" t="s">
        <v>1075</v>
      </c>
      <c r="F426" s="116">
        <f>F427+F429+F428</f>
        <v>4352.2</v>
      </c>
      <c r="G426" s="116">
        <f>G427+G429+G428</f>
        <v>0</v>
      </c>
      <c r="H426" s="116">
        <f>H427+H429+H428</f>
        <v>6073.4</v>
      </c>
      <c r="I426" s="116">
        <f>I427+I429+I428</f>
        <v>5147.6</v>
      </c>
      <c r="J426" s="176">
        <f t="shared" si="38"/>
        <v>0.8475647907267759</v>
      </c>
    </row>
    <row r="427" spans="1:10" ht="18.75">
      <c r="A427" s="97"/>
      <c r="B427" s="97"/>
      <c r="C427" s="97"/>
      <c r="D427" s="97" t="s">
        <v>18</v>
      </c>
      <c r="E427" s="117" t="s">
        <v>19</v>
      </c>
      <c r="F427" s="116">
        <v>1325</v>
      </c>
      <c r="G427" s="116"/>
      <c r="H427" s="116">
        <v>484.6</v>
      </c>
      <c r="I427" s="116">
        <v>484.6</v>
      </c>
      <c r="J427" s="176">
        <f t="shared" si="38"/>
        <v>1</v>
      </c>
    </row>
    <row r="428" spans="1:10" ht="18.75">
      <c r="A428" s="97"/>
      <c r="B428" s="97"/>
      <c r="C428" s="97"/>
      <c r="D428" s="97" t="s">
        <v>14</v>
      </c>
      <c r="E428" s="117" t="s">
        <v>15</v>
      </c>
      <c r="F428" s="116">
        <v>1237.2</v>
      </c>
      <c r="G428" s="116"/>
      <c r="H428" s="116">
        <v>2278.9</v>
      </c>
      <c r="I428" s="116">
        <v>1437.5</v>
      </c>
      <c r="J428" s="176">
        <f t="shared" si="38"/>
        <v>0.6307867830971082</v>
      </c>
    </row>
    <row r="429" spans="1:10" ht="18.75">
      <c r="A429" s="97"/>
      <c r="B429" s="97"/>
      <c r="C429" s="97"/>
      <c r="D429" s="97" t="s">
        <v>48</v>
      </c>
      <c r="E429" s="117" t="s">
        <v>49</v>
      </c>
      <c r="F429" s="116">
        <v>1790</v>
      </c>
      <c r="G429" s="116"/>
      <c r="H429" s="116">
        <v>3309.9</v>
      </c>
      <c r="I429" s="116">
        <v>3225.5</v>
      </c>
      <c r="J429" s="176">
        <f t="shared" si="38"/>
        <v>0.9745007402036315</v>
      </c>
    </row>
    <row r="430" spans="1:10" ht="37.5">
      <c r="A430" s="97"/>
      <c r="B430" s="97"/>
      <c r="C430" s="97" t="s">
        <v>979</v>
      </c>
      <c r="D430" s="97"/>
      <c r="E430" s="117" t="s">
        <v>1076</v>
      </c>
      <c r="F430" s="116"/>
      <c r="G430" s="116"/>
      <c r="H430" s="133">
        <f>H432+H431</f>
        <v>1438.56198</v>
      </c>
      <c r="I430" s="133">
        <f>I432+I431</f>
        <v>1438.56198</v>
      </c>
      <c r="J430" s="176">
        <f t="shared" si="38"/>
        <v>1</v>
      </c>
    </row>
    <row r="431" spans="1:10" ht="18.75">
      <c r="A431" s="97"/>
      <c r="B431" s="97"/>
      <c r="C431" s="97"/>
      <c r="D431" s="97" t="s">
        <v>14</v>
      </c>
      <c r="E431" s="117" t="s">
        <v>15</v>
      </c>
      <c r="F431" s="116"/>
      <c r="G431" s="116"/>
      <c r="H431" s="133">
        <v>218.90148</v>
      </c>
      <c r="I431" s="133">
        <v>218.90148</v>
      </c>
      <c r="J431" s="176">
        <f t="shared" si="38"/>
        <v>1</v>
      </c>
    </row>
    <row r="432" spans="1:10" ht="18.75">
      <c r="A432" s="97"/>
      <c r="B432" s="97"/>
      <c r="C432" s="97"/>
      <c r="D432" s="97" t="s">
        <v>48</v>
      </c>
      <c r="E432" s="117" t="s">
        <v>49</v>
      </c>
      <c r="F432" s="116"/>
      <c r="G432" s="116"/>
      <c r="H432" s="133">
        <v>1219.6605</v>
      </c>
      <c r="I432" s="133">
        <v>1219.6605</v>
      </c>
      <c r="J432" s="176">
        <f t="shared" si="38"/>
        <v>1</v>
      </c>
    </row>
    <row r="433" spans="1:10" ht="37.5">
      <c r="A433" s="120"/>
      <c r="B433" s="120"/>
      <c r="C433" s="120" t="s">
        <v>979</v>
      </c>
      <c r="D433" s="120"/>
      <c r="E433" s="122" t="s">
        <v>1077</v>
      </c>
      <c r="F433" s="123"/>
      <c r="G433" s="123"/>
      <c r="H433" s="134">
        <f>H435+H434</f>
        <v>12947.05787</v>
      </c>
      <c r="I433" s="134">
        <f>I435+I434</f>
        <v>12947.05787</v>
      </c>
      <c r="J433" s="177">
        <f t="shared" si="38"/>
        <v>1</v>
      </c>
    </row>
    <row r="434" spans="1:10" ht="18.75">
      <c r="A434" s="120"/>
      <c r="B434" s="120"/>
      <c r="C434" s="120"/>
      <c r="D434" s="120" t="s">
        <v>14</v>
      </c>
      <c r="E434" s="122" t="s">
        <v>15</v>
      </c>
      <c r="F434" s="123"/>
      <c r="G434" s="123"/>
      <c r="H434" s="134">
        <v>1970.11331</v>
      </c>
      <c r="I434" s="134">
        <v>1970.11331</v>
      </c>
      <c r="J434" s="177">
        <f t="shared" si="38"/>
        <v>1</v>
      </c>
    </row>
    <row r="435" spans="1:10" ht="18.75">
      <c r="A435" s="120"/>
      <c r="B435" s="120"/>
      <c r="C435" s="120"/>
      <c r="D435" s="120" t="s">
        <v>48</v>
      </c>
      <c r="E435" s="122" t="s">
        <v>49</v>
      </c>
      <c r="F435" s="123"/>
      <c r="G435" s="123"/>
      <c r="H435" s="134">
        <v>10976.94456</v>
      </c>
      <c r="I435" s="134">
        <v>10976.94456</v>
      </c>
      <c r="J435" s="177">
        <f t="shared" si="38"/>
        <v>1</v>
      </c>
    </row>
    <row r="436" spans="1:10" ht="18.75">
      <c r="A436" s="97"/>
      <c r="B436" s="97"/>
      <c r="C436" s="103" t="s">
        <v>801</v>
      </c>
      <c r="D436" s="103"/>
      <c r="E436" s="119" t="s">
        <v>980</v>
      </c>
      <c r="F436" s="114">
        <f>F437</f>
        <v>4010</v>
      </c>
      <c r="G436" s="114">
        <f>G437</f>
        <v>0</v>
      </c>
      <c r="H436" s="158">
        <f>H437+H440+H443</f>
        <v>56744.690350000004</v>
      </c>
      <c r="I436" s="158">
        <f>I437+I440+I443</f>
        <v>56744.68751</v>
      </c>
      <c r="J436" s="11">
        <f t="shared" si="38"/>
        <v>0.9999999499512644</v>
      </c>
    </row>
    <row r="437" spans="1:10" ht="37.5">
      <c r="A437" s="97"/>
      <c r="B437" s="97"/>
      <c r="C437" s="97" t="s">
        <v>802</v>
      </c>
      <c r="D437" s="97"/>
      <c r="E437" s="117" t="s">
        <v>1078</v>
      </c>
      <c r="F437" s="133">
        <f>F439</f>
        <v>4010</v>
      </c>
      <c r="G437" s="133">
        <f>G439</f>
        <v>0</v>
      </c>
      <c r="H437" s="133">
        <f>H439+H438</f>
        <v>5674.46951</v>
      </c>
      <c r="I437" s="133">
        <f>I439+I438</f>
        <v>5674.469230000001</v>
      </c>
      <c r="J437" s="176">
        <f t="shared" si="38"/>
        <v>0.9999999506561805</v>
      </c>
    </row>
    <row r="438" spans="1:10" ht="18.75">
      <c r="A438" s="97"/>
      <c r="B438" s="97"/>
      <c r="C438" s="97"/>
      <c r="D438" s="97" t="s">
        <v>14</v>
      </c>
      <c r="E438" s="117" t="s">
        <v>15</v>
      </c>
      <c r="F438" s="133"/>
      <c r="G438" s="133"/>
      <c r="H438" s="133">
        <v>1704.818</v>
      </c>
      <c r="I438" s="133">
        <v>1704.81772</v>
      </c>
      <c r="J438" s="176">
        <f t="shared" si="38"/>
        <v>0.9999998357595943</v>
      </c>
    </row>
    <row r="439" spans="1:10" ht="18.75">
      <c r="A439" s="97"/>
      <c r="B439" s="97"/>
      <c r="C439" s="97"/>
      <c r="D439" s="97" t="s">
        <v>48</v>
      </c>
      <c r="E439" s="117" t="s">
        <v>49</v>
      </c>
      <c r="F439" s="133">
        <f>5800-1790</f>
        <v>4010</v>
      </c>
      <c r="G439" s="116"/>
      <c r="H439" s="133">
        <v>3969.65151</v>
      </c>
      <c r="I439" s="133">
        <v>3969.65151</v>
      </c>
      <c r="J439" s="176">
        <f t="shared" si="38"/>
        <v>1</v>
      </c>
    </row>
    <row r="440" spans="1:10" ht="37.5">
      <c r="A440" s="120"/>
      <c r="B440" s="120"/>
      <c r="C440" s="120" t="s">
        <v>802</v>
      </c>
      <c r="D440" s="120"/>
      <c r="E440" s="122" t="s">
        <v>1079</v>
      </c>
      <c r="F440" s="134">
        <f>F442</f>
        <v>4010</v>
      </c>
      <c r="G440" s="134">
        <f>G442</f>
        <v>0</v>
      </c>
      <c r="H440" s="134">
        <f>H442+H441</f>
        <v>2553.51088</v>
      </c>
      <c r="I440" s="134">
        <f>I442+I441</f>
        <v>2553.51075</v>
      </c>
      <c r="J440" s="177">
        <f t="shared" si="38"/>
        <v>0.999999949089702</v>
      </c>
    </row>
    <row r="441" spans="1:10" ht="18.75">
      <c r="A441" s="120"/>
      <c r="B441" s="120"/>
      <c r="C441" s="120"/>
      <c r="D441" s="120" t="s">
        <v>14</v>
      </c>
      <c r="E441" s="122" t="s">
        <v>15</v>
      </c>
      <c r="F441" s="134"/>
      <c r="G441" s="134"/>
      <c r="H441" s="134">
        <v>767.16805</v>
      </c>
      <c r="I441" s="134">
        <v>767.16792</v>
      </c>
      <c r="J441" s="177">
        <f t="shared" si="38"/>
        <v>0.999999830545602</v>
      </c>
    </row>
    <row r="442" spans="1:10" ht="18.75">
      <c r="A442" s="120"/>
      <c r="B442" s="120"/>
      <c r="C442" s="120"/>
      <c r="D442" s="120" t="s">
        <v>48</v>
      </c>
      <c r="E442" s="122" t="s">
        <v>49</v>
      </c>
      <c r="F442" s="134">
        <f>5800-1790</f>
        <v>4010</v>
      </c>
      <c r="G442" s="123"/>
      <c r="H442" s="134">
        <v>1786.34283</v>
      </c>
      <c r="I442" s="134">
        <v>1786.34283</v>
      </c>
      <c r="J442" s="177">
        <f t="shared" si="38"/>
        <v>1</v>
      </c>
    </row>
    <row r="443" spans="1:10" ht="37.5">
      <c r="A443" s="120"/>
      <c r="B443" s="120"/>
      <c r="C443" s="120" t="s">
        <v>802</v>
      </c>
      <c r="D443" s="120"/>
      <c r="E443" s="122" t="s">
        <v>1080</v>
      </c>
      <c r="F443" s="134">
        <f>F445</f>
        <v>4010</v>
      </c>
      <c r="G443" s="134">
        <f>G445</f>
        <v>0</v>
      </c>
      <c r="H443" s="134">
        <f>H445+H444</f>
        <v>48516.70996</v>
      </c>
      <c r="I443" s="134">
        <f>I445+I444</f>
        <v>48516.70753</v>
      </c>
      <c r="J443" s="177">
        <f t="shared" si="38"/>
        <v>0.9999999499141635</v>
      </c>
    </row>
    <row r="444" spans="1:10" ht="18.75">
      <c r="A444" s="120"/>
      <c r="B444" s="120"/>
      <c r="C444" s="120"/>
      <c r="D444" s="120" t="s">
        <v>14</v>
      </c>
      <c r="E444" s="122" t="s">
        <v>15</v>
      </c>
      <c r="F444" s="134"/>
      <c r="G444" s="134"/>
      <c r="H444" s="134">
        <v>14576.19395</v>
      </c>
      <c r="I444" s="134">
        <v>14576.19152</v>
      </c>
      <c r="J444" s="177">
        <f t="shared" si="38"/>
        <v>0.9999998332898142</v>
      </c>
    </row>
    <row r="445" spans="1:10" ht="18.75">
      <c r="A445" s="120"/>
      <c r="B445" s="120"/>
      <c r="C445" s="120"/>
      <c r="D445" s="120" t="s">
        <v>48</v>
      </c>
      <c r="E445" s="122" t="s">
        <v>49</v>
      </c>
      <c r="F445" s="134">
        <f>5800-1790</f>
        <v>4010</v>
      </c>
      <c r="G445" s="123"/>
      <c r="H445" s="134">
        <v>33940.51601</v>
      </c>
      <c r="I445" s="134">
        <v>33940.51601</v>
      </c>
      <c r="J445" s="177">
        <f t="shared" si="38"/>
        <v>1</v>
      </c>
    </row>
    <row r="446" spans="1:10" ht="18.75">
      <c r="A446" s="97"/>
      <c r="B446" s="97"/>
      <c r="C446" s="103" t="s">
        <v>981</v>
      </c>
      <c r="D446" s="97"/>
      <c r="E446" s="106" t="s">
        <v>973</v>
      </c>
      <c r="F446" s="133"/>
      <c r="G446" s="116"/>
      <c r="H446" s="158">
        <f>H449+H447</f>
        <v>18763.90803</v>
      </c>
      <c r="I446" s="158">
        <f>I449+I447</f>
        <v>18763.90734</v>
      </c>
      <c r="J446" s="11">
        <f t="shared" si="38"/>
        <v>0.9999999632272768</v>
      </c>
    </row>
    <row r="447" spans="1:10" ht="18.75">
      <c r="A447" s="97"/>
      <c r="B447" s="97"/>
      <c r="C447" s="97" t="s">
        <v>982</v>
      </c>
      <c r="D447" s="97"/>
      <c r="E447" s="117" t="s">
        <v>983</v>
      </c>
      <c r="F447" s="133"/>
      <c r="G447" s="116"/>
      <c r="H447" s="133">
        <f aca="true" t="shared" si="40" ref="H447:I449">H448</f>
        <v>5629.17241</v>
      </c>
      <c r="I447" s="133">
        <f t="shared" si="40"/>
        <v>5629.17241</v>
      </c>
      <c r="J447" s="176">
        <f t="shared" si="38"/>
        <v>1</v>
      </c>
    </row>
    <row r="448" spans="1:10" ht="18.75">
      <c r="A448" s="97"/>
      <c r="B448" s="97"/>
      <c r="C448" s="97"/>
      <c r="D448" s="97" t="s">
        <v>14</v>
      </c>
      <c r="E448" s="117" t="s">
        <v>15</v>
      </c>
      <c r="F448" s="133"/>
      <c r="G448" s="116"/>
      <c r="H448" s="133">
        <v>5629.17241</v>
      </c>
      <c r="I448" s="133">
        <v>5629.17241</v>
      </c>
      <c r="J448" s="176">
        <f t="shared" si="38"/>
        <v>1</v>
      </c>
    </row>
    <row r="449" spans="1:10" ht="37.5">
      <c r="A449" s="120"/>
      <c r="B449" s="120"/>
      <c r="C449" s="120" t="s">
        <v>982</v>
      </c>
      <c r="D449" s="120"/>
      <c r="E449" s="122" t="s">
        <v>984</v>
      </c>
      <c r="F449" s="134"/>
      <c r="G449" s="123"/>
      <c r="H449" s="134">
        <f t="shared" si="40"/>
        <v>13134.73562</v>
      </c>
      <c r="I449" s="134">
        <f t="shared" si="40"/>
        <v>13134.73493</v>
      </c>
      <c r="J449" s="177">
        <f t="shared" si="38"/>
        <v>0.9999999474675381</v>
      </c>
    </row>
    <row r="450" spans="1:10" ht="18.75">
      <c r="A450" s="120"/>
      <c r="B450" s="120"/>
      <c r="C450" s="120"/>
      <c r="D450" s="120" t="s">
        <v>14</v>
      </c>
      <c r="E450" s="122" t="s">
        <v>15</v>
      </c>
      <c r="F450" s="134"/>
      <c r="G450" s="123"/>
      <c r="H450" s="134">
        <f>9588.35648+3546.37914</f>
        <v>13134.73562</v>
      </c>
      <c r="I450" s="134">
        <f>3546.37895+9588.35598</f>
        <v>13134.73493</v>
      </c>
      <c r="J450" s="177">
        <f t="shared" si="38"/>
        <v>0.9999999474675381</v>
      </c>
    </row>
    <row r="451" spans="1:10" ht="18.75">
      <c r="A451" s="103"/>
      <c r="B451" s="103"/>
      <c r="C451" s="103" t="s">
        <v>159</v>
      </c>
      <c r="D451" s="103" t="s">
        <v>589</v>
      </c>
      <c r="E451" s="113" t="s">
        <v>160</v>
      </c>
      <c r="F451" s="114">
        <f>F452+F460</f>
        <v>39696.69668</v>
      </c>
      <c r="G451" s="114">
        <f>G452+G460</f>
        <v>0</v>
      </c>
      <c r="H451" s="114">
        <f>H452+H460</f>
        <v>45827.86412</v>
      </c>
      <c r="I451" s="114">
        <f>I452+I460</f>
        <v>45646.86412</v>
      </c>
      <c r="J451" s="11">
        <f t="shared" si="38"/>
        <v>0.9960504377964015</v>
      </c>
    </row>
    <row r="452" spans="1:10" ht="37.5">
      <c r="A452" s="103"/>
      <c r="B452" s="103"/>
      <c r="C452" s="103" t="s">
        <v>161</v>
      </c>
      <c r="D452" s="103"/>
      <c r="E452" s="113" t="s">
        <v>162</v>
      </c>
      <c r="F452" s="114">
        <f>F453+F456+F458</f>
        <v>38696.69668</v>
      </c>
      <c r="G452" s="114">
        <f>G453+G456+G458</f>
        <v>0</v>
      </c>
      <c r="H452" s="114">
        <f>H453+H456+H458</f>
        <v>45427.86412</v>
      </c>
      <c r="I452" s="114">
        <f>I453+I456+I458</f>
        <v>45246.86412</v>
      </c>
      <c r="J452" s="11">
        <f t="shared" si="38"/>
        <v>0.9960156612355386</v>
      </c>
    </row>
    <row r="453" spans="1:10" ht="18.75">
      <c r="A453" s="103"/>
      <c r="B453" s="103"/>
      <c r="C453" s="97" t="s">
        <v>164</v>
      </c>
      <c r="D453" s="97" t="s">
        <v>589</v>
      </c>
      <c r="E453" s="115" t="s">
        <v>605</v>
      </c>
      <c r="F453" s="133">
        <f>F454+F455</f>
        <v>31755</v>
      </c>
      <c r="G453" s="133">
        <f>G454+G455</f>
        <v>0</v>
      </c>
      <c r="H453" s="116">
        <f>H454+H455</f>
        <v>31962.899999999998</v>
      </c>
      <c r="I453" s="116">
        <f>I454+I455</f>
        <v>31781.899999999998</v>
      </c>
      <c r="J453" s="176">
        <f t="shared" si="38"/>
        <v>0.9943371846734809</v>
      </c>
    </row>
    <row r="454" spans="1:10" ht="18.75">
      <c r="A454" s="103"/>
      <c r="B454" s="103"/>
      <c r="C454" s="97"/>
      <c r="D454" s="97" t="s">
        <v>18</v>
      </c>
      <c r="E454" s="117" t="s">
        <v>19</v>
      </c>
      <c r="F454" s="133">
        <v>2100</v>
      </c>
      <c r="G454" s="116"/>
      <c r="H454" s="116">
        <v>18.6</v>
      </c>
      <c r="I454" s="116">
        <v>18.6</v>
      </c>
      <c r="J454" s="176">
        <f t="shared" si="38"/>
        <v>1</v>
      </c>
    </row>
    <row r="455" spans="1:10" ht="18.75">
      <c r="A455" s="97"/>
      <c r="B455" s="97"/>
      <c r="C455" s="97"/>
      <c r="D455" s="97" t="s">
        <v>14</v>
      </c>
      <c r="E455" s="117" t="s">
        <v>15</v>
      </c>
      <c r="F455" s="133">
        <v>29655</v>
      </c>
      <c r="G455" s="116"/>
      <c r="H455" s="116">
        <v>31944.3</v>
      </c>
      <c r="I455" s="116">
        <v>31763.3</v>
      </c>
      <c r="J455" s="176">
        <f t="shared" si="38"/>
        <v>0.9943338874227953</v>
      </c>
    </row>
    <row r="456" spans="1:10" ht="18.75">
      <c r="A456" s="97"/>
      <c r="B456" s="97"/>
      <c r="C456" s="97" t="s">
        <v>803</v>
      </c>
      <c r="D456" s="97"/>
      <c r="E456" s="115" t="s">
        <v>742</v>
      </c>
      <c r="F456" s="133">
        <f>F457</f>
        <v>6941.69668</v>
      </c>
      <c r="G456" s="133">
        <f>G457</f>
        <v>0</v>
      </c>
      <c r="H456" s="133">
        <f>H457</f>
        <v>6732.48206</v>
      </c>
      <c r="I456" s="133">
        <f>I457</f>
        <v>6732.48206</v>
      </c>
      <c r="J456" s="176">
        <f t="shared" si="38"/>
        <v>1</v>
      </c>
    </row>
    <row r="457" spans="1:10" ht="18.75">
      <c r="A457" s="97"/>
      <c r="B457" s="97"/>
      <c r="C457" s="97"/>
      <c r="D457" s="97" t="s">
        <v>14</v>
      </c>
      <c r="E457" s="117" t="s">
        <v>15</v>
      </c>
      <c r="F457" s="133">
        <v>6941.69668</v>
      </c>
      <c r="G457" s="116"/>
      <c r="H457" s="133">
        <v>6732.48206</v>
      </c>
      <c r="I457" s="133">
        <v>6732.48206</v>
      </c>
      <c r="J457" s="176">
        <f t="shared" si="38"/>
        <v>1</v>
      </c>
    </row>
    <row r="458" spans="1:10" ht="18.75">
      <c r="A458" s="120"/>
      <c r="B458" s="120"/>
      <c r="C458" s="120" t="s">
        <v>803</v>
      </c>
      <c r="D458" s="120"/>
      <c r="E458" s="125" t="s">
        <v>743</v>
      </c>
      <c r="F458" s="134">
        <f>F459</f>
        <v>0</v>
      </c>
      <c r="G458" s="134">
        <f>G459</f>
        <v>0</v>
      </c>
      <c r="H458" s="134">
        <f>H459</f>
        <v>6732.48206</v>
      </c>
      <c r="I458" s="134">
        <f>I459</f>
        <v>6732.48206</v>
      </c>
      <c r="J458" s="177">
        <f t="shared" si="38"/>
        <v>1</v>
      </c>
    </row>
    <row r="459" spans="1:10" ht="18.75">
      <c r="A459" s="120"/>
      <c r="B459" s="120"/>
      <c r="C459" s="120"/>
      <c r="D459" s="120" t="s">
        <v>14</v>
      </c>
      <c r="E459" s="122" t="s">
        <v>15</v>
      </c>
      <c r="F459" s="134"/>
      <c r="G459" s="123"/>
      <c r="H459" s="134">
        <v>6732.48206</v>
      </c>
      <c r="I459" s="134">
        <v>6732.48206</v>
      </c>
      <c r="J459" s="177">
        <f t="shared" si="38"/>
        <v>1</v>
      </c>
    </row>
    <row r="460" spans="1:10" ht="18.75">
      <c r="A460" s="97"/>
      <c r="B460" s="97"/>
      <c r="C460" s="104" t="s">
        <v>985</v>
      </c>
      <c r="D460" s="104"/>
      <c r="E460" s="106" t="s">
        <v>973</v>
      </c>
      <c r="F460" s="114">
        <f aca="true" t="shared" si="41" ref="F460:I461">F461</f>
        <v>1000</v>
      </c>
      <c r="G460" s="114">
        <f t="shared" si="41"/>
        <v>0</v>
      </c>
      <c r="H460" s="114">
        <f t="shared" si="41"/>
        <v>400</v>
      </c>
      <c r="I460" s="114">
        <f t="shared" si="41"/>
        <v>400</v>
      </c>
      <c r="J460" s="11">
        <f aca="true" t="shared" si="42" ref="J460:J508">I460/H460</f>
        <v>1</v>
      </c>
    </row>
    <row r="461" spans="1:10" ht="18.75">
      <c r="A461" s="97"/>
      <c r="B461" s="97"/>
      <c r="C461" s="97" t="s">
        <v>986</v>
      </c>
      <c r="D461" s="97" t="s">
        <v>589</v>
      </c>
      <c r="E461" s="115" t="s">
        <v>987</v>
      </c>
      <c r="F461" s="116">
        <f t="shared" si="41"/>
        <v>1000</v>
      </c>
      <c r="G461" s="116">
        <f t="shared" si="41"/>
        <v>0</v>
      </c>
      <c r="H461" s="116">
        <f t="shared" si="41"/>
        <v>400</v>
      </c>
      <c r="I461" s="116">
        <f t="shared" si="41"/>
        <v>400</v>
      </c>
      <c r="J461" s="176">
        <f t="shared" si="42"/>
        <v>1</v>
      </c>
    </row>
    <row r="462" spans="1:10" ht="18.75">
      <c r="A462" s="97"/>
      <c r="B462" s="97"/>
      <c r="C462" s="97"/>
      <c r="D462" s="97" t="s">
        <v>18</v>
      </c>
      <c r="E462" s="117" t="s">
        <v>19</v>
      </c>
      <c r="F462" s="116">
        <v>1000</v>
      </c>
      <c r="G462" s="116"/>
      <c r="H462" s="116">
        <v>400</v>
      </c>
      <c r="I462" s="116">
        <v>400</v>
      </c>
      <c r="J462" s="176">
        <f t="shared" si="42"/>
        <v>1</v>
      </c>
    </row>
    <row r="463" spans="1:10" ht="18.75">
      <c r="A463" s="97"/>
      <c r="B463" s="9" t="s">
        <v>295</v>
      </c>
      <c r="C463" s="9"/>
      <c r="D463" s="9"/>
      <c r="E463" s="10" t="s">
        <v>296</v>
      </c>
      <c r="F463" s="114" t="e">
        <f>F464+F483</f>
        <v>#REF!</v>
      </c>
      <c r="G463" s="114" t="e">
        <f>G464+G483</f>
        <v>#REF!</v>
      </c>
      <c r="H463" s="114">
        <f>H464+H483</f>
        <v>201515.2</v>
      </c>
      <c r="I463" s="114">
        <f>I464+I483</f>
        <v>201380.5</v>
      </c>
      <c r="J463" s="11">
        <f t="shared" si="42"/>
        <v>0.9993315640706011</v>
      </c>
    </row>
    <row r="464" spans="1:10" ht="18.75">
      <c r="A464" s="103"/>
      <c r="B464" s="103"/>
      <c r="C464" s="103" t="s">
        <v>141</v>
      </c>
      <c r="D464" s="103" t="s">
        <v>589</v>
      </c>
      <c r="E464" s="113" t="s">
        <v>729</v>
      </c>
      <c r="F464" s="114" t="e">
        <f>F472+F476</f>
        <v>#REF!</v>
      </c>
      <c r="G464" s="114" t="e">
        <f>G472+G476</f>
        <v>#REF!</v>
      </c>
      <c r="H464" s="114">
        <f>H472+H476+H465</f>
        <v>201109.2</v>
      </c>
      <c r="I464" s="114">
        <f>I472+I476+I465</f>
        <v>201109.2</v>
      </c>
      <c r="J464" s="11">
        <f t="shared" si="42"/>
        <v>1</v>
      </c>
    </row>
    <row r="465" spans="1:10" ht="18.75">
      <c r="A465" s="103"/>
      <c r="B465" s="103"/>
      <c r="C465" s="103" t="s">
        <v>142</v>
      </c>
      <c r="D465" s="103" t="s">
        <v>589</v>
      </c>
      <c r="E465" s="113" t="s">
        <v>143</v>
      </c>
      <c r="F465" s="114"/>
      <c r="G465" s="114"/>
      <c r="H465" s="114">
        <f>H466+H470</f>
        <v>98836</v>
      </c>
      <c r="I465" s="114">
        <f>I466+I470</f>
        <v>98836</v>
      </c>
      <c r="J465" s="11">
        <f t="shared" si="42"/>
        <v>1</v>
      </c>
    </row>
    <row r="466" spans="1:10" ht="18.75">
      <c r="A466" s="103"/>
      <c r="B466" s="103"/>
      <c r="C466" s="103" t="s">
        <v>801</v>
      </c>
      <c r="D466" s="103"/>
      <c r="E466" s="113" t="s">
        <v>988</v>
      </c>
      <c r="F466" s="114"/>
      <c r="G466" s="114"/>
      <c r="H466" s="114">
        <f aca="true" t="shared" si="43" ref="H466:I470">H467</f>
        <v>90000</v>
      </c>
      <c r="I466" s="114">
        <f t="shared" si="43"/>
        <v>90000</v>
      </c>
      <c r="J466" s="11">
        <f t="shared" si="42"/>
        <v>1</v>
      </c>
    </row>
    <row r="467" spans="1:10" ht="18.75">
      <c r="A467" s="135"/>
      <c r="B467" s="135"/>
      <c r="C467" s="120" t="s">
        <v>989</v>
      </c>
      <c r="D467" s="120"/>
      <c r="E467" s="125" t="s">
        <v>990</v>
      </c>
      <c r="F467" s="142"/>
      <c r="G467" s="142"/>
      <c r="H467" s="123">
        <f t="shared" si="43"/>
        <v>90000</v>
      </c>
      <c r="I467" s="123">
        <f t="shared" si="43"/>
        <v>90000</v>
      </c>
      <c r="J467" s="177">
        <f t="shared" si="42"/>
        <v>1</v>
      </c>
    </row>
    <row r="468" spans="1:10" ht="18.75">
      <c r="A468" s="135"/>
      <c r="B468" s="135"/>
      <c r="C468" s="120"/>
      <c r="D468" s="120" t="s">
        <v>14</v>
      </c>
      <c r="E468" s="122" t="s">
        <v>15</v>
      </c>
      <c r="F468" s="142"/>
      <c r="G468" s="142"/>
      <c r="H468" s="123">
        <v>90000</v>
      </c>
      <c r="I468" s="123">
        <v>90000</v>
      </c>
      <c r="J468" s="177">
        <f t="shared" si="42"/>
        <v>1</v>
      </c>
    </row>
    <row r="469" spans="1:10" ht="37.5">
      <c r="A469" s="135"/>
      <c r="B469" s="135"/>
      <c r="C469" s="103" t="s">
        <v>670</v>
      </c>
      <c r="D469" s="103"/>
      <c r="E469" s="119" t="s">
        <v>671</v>
      </c>
      <c r="F469" s="142"/>
      <c r="G469" s="142"/>
      <c r="H469" s="114">
        <f t="shared" si="43"/>
        <v>8836</v>
      </c>
      <c r="I469" s="114">
        <f t="shared" si="43"/>
        <v>8836</v>
      </c>
      <c r="J469" s="11">
        <f t="shared" si="42"/>
        <v>1</v>
      </c>
    </row>
    <row r="470" spans="1:10" ht="37.5">
      <c r="A470" s="135"/>
      <c r="B470" s="135"/>
      <c r="C470" s="120" t="s">
        <v>991</v>
      </c>
      <c r="D470" s="120"/>
      <c r="E470" s="122" t="s">
        <v>992</v>
      </c>
      <c r="F470" s="142"/>
      <c r="G470" s="142"/>
      <c r="H470" s="123">
        <f t="shared" si="43"/>
        <v>8836</v>
      </c>
      <c r="I470" s="123">
        <f t="shared" si="43"/>
        <v>8836</v>
      </c>
      <c r="J470" s="177">
        <f t="shared" si="42"/>
        <v>1</v>
      </c>
    </row>
    <row r="471" spans="1:10" ht="18.75">
      <c r="A471" s="135"/>
      <c r="B471" s="135"/>
      <c r="C471" s="120"/>
      <c r="D471" s="120" t="s">
        <v>14</v>
      </c>
      <c r="E471" s="122" t="s">
        <v>15</v>
      </c>
      <c r="F471" s="142"/>
      <c r="G471" s="142"/>
      <c r="H471" s="123">
        <v>8836</v>
      </c>
      <c r="I471" s="123">
        <v>8836</v>
      </c>
      <c r="J471" s="177">
        <f t="shared" si="42"/>
        <v>1</v>
      </c>
    </row>
    <row r="472" spans="1:10" ht="18.75">
      <c r="A472" s="103"/>
      <c r="B472" s="103"/>
      <c r="C472" s="103" t="s">
        <v>167</v>
      </c>
      <c r="D472" s="103"/>
      <c r="E472" s="113" t="s">
        <v>168</v>
      </c>
      <c r="F472" s="114">
        <f>F473</f>
        <v>9200</v>
      </c>
      <c r="G472" s="114">
        <f aca="true" t="shared" si="44" ref="G472:I474">G473</f>
        <v>0</v>
      </c>
      <c r="H472" s="114">
        <f t="shared" si="44"/>
        <v>7870.5</v>
      </c>
      <c r="I472" s="114">
        <f t="shared" si="44"/>
        <v>7870.5</v>
      </c>
      <c r="J472" s="11">
        <f t="shared" si="42"/>
        <v>1</v>
      </c>
    </row>
    <row r="473" spans="1:10" ht="18.75">
      <c r="A473" s="103"/>
      <c r="B473" s="103"/>
      <c r="C473" s="103" t="s">
        <v>169</v>
      </c>
      <c r="D473" s="103"/>
      <c r="E473" s="113" t="s">
        <v>170</v>
      </c>
      <c r="F473" s="114">
        <f>F474</f>
        <v>9200</v>
      </c>
      <c r="G473" s="114">
        <f t="shared" si="44"/>
        <v>0</v>
      </c>
      <c r="H473" s="114">
        <f t="shared" si="44"/>
        <v>7870.5</v>
      </c>
      <c r="I473" s="114">
        <f t="shared" si="44"/>
        <v>7870.5</v>
      </c>
      <c r="J473" s="11">
        <f t="shared" si="42"/>
        <v>1</v>
      </c>
    </row>
    <row r="474" spans="1:10" ht="18.75">
      <c r="A474" s="103"/>
      <c r="B474" s="103"/>
      <c r="C474" s="97" t="s">
        <v>172</v>
      </c>
      <c r="D474" s="97"/>
      <c r="E474" s="115" t="s">
        <v>776</v>
      </c>
      <c r="F474" s="116">
        <f>F475</f>
        <v>9200</v>
      </c>
      <c r="G474" s="116">
        <f t="shared" si="44"/>
        <v>0</v>
      </c>
      <c r="H474" s="116">
        <f t="shared" si="44"/>
        <v>7870.5</v>
      </c>
      <c r="I474" s="116">
        <f t="shared" si="44"/>
        <v>7870.5</v>
      </c>
      <c r="J474" s="176">
        <f t="shared" si="42"/>
        <v>1</v>
      </c>
    </row>
    <row r="475" spans="1:10" ht="18.75">
      <c r="A475" s="97"/>
      <c r="B475" s="97"/>
      <c r="C475" s="97"/>
      <c r="D475" s="97" t="s">
        <v>18</v>
      </c>
      <c r="E475" s="117" t="s">
        <v>19</v>
      </c>
      <c r="F475" s="116">
        <v>9200</v>
      </c>
      <c r="G475" s="116"/>
      <c r="H475" s="116">
        <v>7870.5</v>
      </c>
      <c r="I475" s="116">
        <v>7870.5</v>
      </c>
      <c r="J475" s="176">
        <f t="shared" si="42"/>
        <v>1</v>
      </c>
    </row>
    <row r="476" spans="1:10" ht="37.5">
      <c r="A476" s="103"/>
      <c r="B476" s="103"/>
      <c r="C476" s="103" t="s">
        <v>180</v>
      </c>
      <c r="D476" s="103" t="s">
        <v>589</v>
      </c>
      <c r="E476" s="113" t="s">
        <v>730</v>
      </c>
      <c r="F476" s="114" t="e">
        <f>F477+#REF!</f>
        <v>#REF!</v>
      </c>
      <c r="G476" s="114" t="e">
        <f>G477+#REF!</f>
        <v>#REF!</v>
      </c>
      <c r="H476" s="114">
        <f>H477+H480</f>
        <v>94402.7</v>
      </c>
      <c r="I476" s="114">
        <f>I477+I480</f>
        <v>94402.7</v>
      </c>
      <c r="J476" s="11">
        <f t="shared" si="42"/>
        <v>1</v>
      </c>
    </row>
    <row r="477" spans="1:10" ht="37.5">
      <c r="A477" s="103"/>
      <c r="B477" s="103"/>
      <c r="C477" s="103" t="s">
        <v>181</v>
      </c>
      <c r="D477" s="103"/>
      <c r="E477" s="113" t="s">
        <v>32</v>
      </c>
      <c r="F477" s="114">
        <f aca="true" t="shared" si="45" ref="F477:I478">F478</f>
        <v>77000</v>
      </c>
      <c r="G477" s="114">
        <f t="shared" si="45"/>
        <v>530.821</v>
      </c>
      <c r="H477" s="114">
        <f t="shared" si="45"/>
        <v>94383.5</v>
      </c>
      <c r="I477" s="114">
        <f t="shared" si="45"/>
        <v>94383.5</v>
      </c>
      <c r="J477" s="11">
        <f t="shared" si="42"/>
        <v>1</v>
      </c>
    </row>
    <row r="478" spans="1:10" ht="18.75">
      <c r="A478" s="103"/>
      <c r="B478" s="103"/>
      <c r="C478" s="97" t="s">
        <v>184</v>
      </c>
      <c r="D478" s="97" t="s">
        <v>589</v>
      </c>
      <c r="E478" s="115" t="s">
        <v>804</v>
      </c>
      <c r="F478" s="116">
        <f t="shared" si="45"/>
        <v>77000</v>
      </c>
      <c r="G478" s="116">
        <f t="shared" si="45"/>
        <v>530.821</v>
      </c>
      <c r="H478" s="116">
        <f t="shared" si="45"/>
        <v>94383.5</v>
      </c>
      <c r="I478" s="116">
        <f t="shared" si="45"/>
        <v>94383.5</v>
      </c>
      <c r="J478" s="176">
        <f t="shared" si="42"/>
        <v>1</v>
      </c>
    </row>
    <row r="479" spans="1:10" ht="18.75">
      <c r="A479" s="97"/>
      <c r="B479" s="97"/>
      <c r="C479" s="97"/>
      <c r="D479" s="97" t="s">
        <v>14</v>
      </c>
      <c r="E479" s="117" t="s">
        <v>15</v>
      </c>
      <c r="F479" s="116">
        <v>77000</v>
      </c>
      <c r="G479" s="116">
        <v>530.821</v>
      </c>
      <c r="H479" s="116">
        <v>94383.5</v>
      </c>
      <c r="I479" s="116">
        <v>94383.5</v>
      </c>
      <c r="J479" s="176">
        <f t="shared" si="42"/>
        <v>1</v>
      </c>
    </row>
    <row r="480" spans="1:10" ht="18.75">
      <c r="A480" s="97"/>
      <c r="B480" s="97"/>
      <c r="C480" s="103" t="s">
        <v>357</v>
      </c>
      <c r="D480" s="103"/>
      <c r="E480" s="119" t="s">
        <v>356</v>
      </c>
      <c r="F480" s="114"/>
      <c r="G480" s="114"/>
      <c r="H480" s="114">
        <f>H481</f>
        <v>19.2</v>
      </c>
      <c r="I480" s="114">
        <f>I481</f>
        <v>19.2</v>
      </c>
      <c r="J480" s="11">
        <f t="shared" si="42"/>
        <v>1</v>
      </c>
    </row>
    <row r="481" spans="1:10" ht="18.75">
      <c r="A481" s="97"/>
      <c r="B481" s="97"/>
      <c r="C481" s="97" t="s">
        <v>358</v>
      </c>
      <c r="D481" s="97"/>
      <c r="E481" s="117" t="s">
        <v>993</v>
      </c>
      <c r="F481" s="116"/>
      <c r="G481" s="116"/>
      <c r="H481" s="116">
        <f>H482</f>
        <v>19.2</v>
      </c>
      <c r="I481" s="116">
        <f>I482</f>
        <v>19.2</v>
      </c>
      <c r="J481" s="176">
        <f t="shared" si="42"/>
        <v>1</v>
      </c>
    </row>
    <row r="482" spans="1:10" ht="18.75">
      <c r="A482" s="97"/>
      <c r="B482" s="97"/>
      <c r="C482" s="97"/>
      <c r="D482" s="97" t="s">
        <v>18</v>
      </c>
      <c r="E482" s="117" t="s">
        <v>19</v>
      </c>
      <c r="F482" s="116"/>
      <c r="G482" s="116"/>
      <c r="H482" s="116">
        <v>19.2</v>
      </c>
      <c r="I482" s="116">
        <v>19.2</v>
      </c>
      <c r="J482" s="176">
        <f t="shared" si="42"/>
        <v>1</v>
      </c>
    </row>
    <row r="483" spans="1:10" ht="18.75">
      <c r="A483" s="97"/>
      <c r="B483" s="97"/>
      <c r="C483" s="103" t="s">
        <v>212</v>
      </c>
      <c r="D483" s="103" t="s">
        <v>589</v>
      </c>
      <c r="E483" s="113" t="s">
        <v>921</v>
      </c>
      <c r="F483" s="114">
        <f>F484</f>
        <v>396.1</v>
      </c>
      <c r="G483" s="114">
        <f aca="true" t="shared" si="46" ref="G483:I486">G484</f>
        <v>0</v>
      </c>
      <c r="H483" s="114">
        <f t="shared" si="46"/>
        <v>406</v>
      </c>
      <c r="I483" s="114">
        <f t="shared" si="46"/>
        <v>271.3</v>
      </c>
      <c r="J483" s="11">
        <f t="shared" si="42"/>
        <v>0.6682266009852217</v>
      </c>
    </row>
    <row r="484" spans="1:10" ht="37.5">
      <c r="A484" s="97"/>
      <c r="B484" s="97"/>
      <c r="C484" s="103" t="s">
        <v>216</v>
      </c>
      <c r="D484" s="103" t="s">
        <v>589</v>
      </c>
      <c r="E484" s="113" t="s">
        <v>922</v>
      </c>
      <c r="F484" s="114">
        <f>F485</f>
        <v>396.1</v>
      </c>
      <c r="G484" s="114">
        <f t="shared" si="46"/>
        <v>0</v>
      </c>
      <c r="H484" s="114">
        <f t="shared" si="46"/>
        <v>406</v>
      </c>
      <c r="I484" s="114">
        <f t="shared" si="46"/>
        <v>271.3</v>
      </c>
      <c r="J484" s="11">
        <f t="shared" si="42"/>
        <v>0.6682266009852217</v>
      </c>
    </row>
    <row r="485" spans="1:10" ht="18.75">
      <c r="A485" s="97"/>
      <c r="B485" s="97"/>
      <c r="C485" s="103" t="s">
        <v>219</v>
      </c>
      <c r="D485" s="103"/>
      <c r="E485" s="113" t="s">
        <v>220</v>
      </c>
      <c r="F485" s="114">
        <f>F486</f>
        <v>396.1</v>
      </c>
      <c r="G485" s="114">
        <f t="shared" si="46"/>
        <v>0</v>
      </c>
      <c r="H485" s="114">
        <f t="shared" si="46"/>
        <v>406</v>
      </c>
      <c r="I485" s="114">
        <f t="shared" si="46"/>
        <v>271.3</v>
      </c>
      <c r="J485" s="11">
        <f t="shared" si="42"/>
        <v>0.6682266009852217</v>
      </c>
    </row>
    <row r="486" spans="1:10" ht="37.5">
      <c r="A486" s="120"/>
      <c r="B486" s="120"/>
      <c r="C486" s="120" t="s">
        <v>668</v>
      </c>
      <c r="D486" s="120"/>
      <c r="E486" s="122" t="s">
        <v>782</v>
      </c>
      <c r="F486" s="123">
        <f>F487</f>
        <v>396.1</v>
      </c>
      <c r="G486" s="132">
        <f t="shared" si="46"/>
        <v>0</v>
      </c>
      <c r="H486" s="132">
        <f t="shared" si="46"/>
        <v>406</v>
      </c>
      <c r="I486" s="132">
        <f t="shared" si="46"/>
        <v>271.3</v>
      </c>
      <c r="J486" s="176">
        <f t="shared" si="42"/>
        <v>0.6682266009852217</v>
      </c>
    </row>
    <row r="487" spans="1:10" ht="18.75">
      <c r="A487" s="120"/>
      <c r="B487" s="120"/>
      <c r="C487" s="120"/>
      <c r="D487" s="120" t="s">
        <v>18</v>
      </c>
      <c r="E487" s="122" t="s">
        <v>19</v>
      </c>
      <c r="F487" s="123">
        <v>396.1</v>
      </c>
      <c r="G487" s="132"/>
      <c r="H487" s="132">
        <v>406</v>
      </c>
      <c r="I487" s="132">
        <v>271.3</v>
      </c>
      <c r="J487" s="176">
        <f t="shared" si="42"/>
        <v>0.6682266009852217</v>
      </c>
    </row>
    <row r="488" spans="1:10" ht="18.75">
      <c r="A488" s="97"/>
      <c r="B488" s="9" t="s">
        <v>297</v>
      </c>
      <c r="C488" s="9"/>
      <c r="D488" s="9"/>
      <c r="E488" s="10" t="s">
        <v>298</v>
      </c>
      <c r="F488" s="114" t="e">
        <f>F489+#REF!</f>
        <v>#REF!</v>
      </c>
      <c r="G488" s="114" t="e">
        <f>G489+#REF!</f>
        <v>#REF!</v>
      </c>
      <c r="H488" s="114">
        <f>H489</f>
        <v>475.4</v>
      </c>
      <c r="I488" s="114">
        <f>I489</f>
        <v>473.4</v>
      </c>
      <c r="J488" s="11">
        <f t="shared" si="42"/>
        <v>0.995793016407236</v>
      </c>
    </row>
    <row r="489" spans="1:10" ht="18.75">
      <c r="A489" s="97"/>
      <c r="B489" s="118" t="s">
        <v>299</v>
      </c>
      <c r="C489" s="9"/>
      <c r="D489" s="9"/>
      <c r="E489" s="10" t="s">
        <v>300</v>
      </c>
      <c r="F489" s="114">
        <f aca="true" t="shared" si="47" ref="F489:I490">F490</f>
        <v>475.4</v>
      </c>
      <c r="G489" s="114">
        <f t="shared" si="47"/>
        <v>0</v>
      </c>
      <c r="H489" s="114">
        <f t="shared" si="47"/>
        <v>475.4</v>
      </c>
      <c r="I489" s="114">
        <f t="shared" si="47"/>
        <v>473.4</v>
      </c>
      <c r="J489" s="11">
        <f t="shared" si="42"/>
        <v>0.995793016407236</v>
      </c>
    </row>
    <row r="490" spans="1:10" ht="37.5">
      <c r="A490" s="103"/>
      <c r="B490" s="103"/>
      <c r="C490" s="103" t="s">
        <v>84</v>
      </c>
      <c r="D490" s="103" t="s">
        <v>589</v>
      </c>
      <c r="E490" s="113" t="s">
        <v>744</v>
      </c>
      <c r="F490" s="114">
        <f t="shared" si="47"/>
        <v>475.4</v>
      </c>
      <c r="G490" s="114">
        <f t="shared" si="47"/>
        <v>0</v>
      </c>
      <c r="H490" s="114">
        <f t="shared" si="47"/>
        <v>475.4</v>
      </c>
      <c r="I490" s="114">
        <f t="shared" si="47"/>
        <v>473.4</v>
      </c>
      <c r="J490" s="11">
        <f t="shared" si="42"/>
        <v>0.995793016407236</v>
      </c>
    </row>
    <row r="491" spans="1:10" ht="18.75">
      <c r="A491" s="103"/>
      <c r="B491" s="103"/>
      <c r="C491" s="103" t="s">
        <v>107</v>
      </c>
      <c r="D491" s="103" t="s">
        <v>589</v>
      </c>
      <c r="E491" s="113" t="s">
        <v>108</v>
      </c>
      <c r="F491" s="114">
        <f>F492+F499</f>
        <v>475.4</v>
      </c>
      <c r="G491" s="114">
        <f>G492+G499</f>
        <v>0</v>
      </c>
      <c r="H491" s="114">
        <f>H492+H499</f>
        <v>475.4</v>
      </c>
      <c r="I491" s="114">
        <f>I492+I499</f>
        <v>473.4</v>
      </c>
      <c r="J491" s="11">
        <f t="shared" si="42"/>
        <v>0.995793016407236</v>
      </c>
    </row>
    <row r="492" spans="1:10" ht="18.75">
      <c r="A492" s="103"/>
      <c r="B492" s="103"/>
      <c r="C492" s="103" t="s">
        <v>109</v>
      </c>
      <c r="D492" s="103"/>
      <c r="E492" s="113" t="s">
        <v>110</v>
      </c>
      <c r="F492" s="114">
        <f>F495+F493+F497</f>
        <v>410</v>
      </c>
      <c r="G492" s="114">
        <f>G495+G493+G497</f>
        <v>0</v>
      </c>
      <c r="H492" s="114">
        <f>H495+H493+H497</f>
        <v>410</v>
      </c>
      <c r="I492" s="114">
        <f>I495+I493+I497</f>
        <v>409</v>
      </c>
      <c r="J492" s="11">
        <f t="shared" si="42"/>
        <v>0.9975609756097561</v>
      </c>
    </row>
    <row r="493" spans="1:10" ht="18.75">
      <c r="A493" s="97"/>
      <c r="B493" s="97"/>
      <c r="C493" s="97" t="s">
        <v>805</v>
      </c>
      <c r="D493" s="97" t="s">
        <v>589</v>
      </c>
      <c r="E493" s="115" t="s">
        <v>994</v>
      </c>
      <c r="F493" s="116">
        <f>F494</f>
        <v>20</v>
      </c>
      <c r="G493" s="116">
        <f>G494</f>
        <v>0</v>
      </c>
      <c r="H493" s="116">
        <f>H494</f>
        <v>20</v>
      </c>
      <c r="I493" s="116">
        <f>I494</f>
        <v>20</v>
      </c>
      <c r="J493" s="176">
        <f t="shared" si="42"/>
        <v>1</v>
      </c>
    </row>
    <row r="494" spans="1:10" ht="18.75">
      <c r="A494" s="97"/>
      <c r="B494" s="97"/>
      <c r="C494" s="97"/>
      <c r="D494" s="97" t="s">
        <v>18</v>
      </c>
      <c r="E494" s="117" t="s">
        <v>19</v>
      </c>
      <c r="F494" s="116">
        <v>20</v>
      </c>
      <c r="G494" s="116"/>
      <c r="H494" s="116">
        <f>SUM(F494:G494)</f>
        <v>20</v>
      </c>
      <c r="I494" s="116">
        <v>20</v>
      </c>
      <c r="J494" s="176">
        <f t="shared" si="42"/>
        <v>1</v>
      </c>
    </row>
    <row r="495" spans="1:10" ht="18.75">
      <c r="A495" s="103"/>
      <c r="B495" s="103"/>
      <c r="C495" s="97" t="s">
        <v>113</v>
      </c>
      <c r="D495" s="97" t="s">
        <v>589</v>
      </c>
      <c r="E495" s="115" t="s">
        <v>114</v>
      </c>
      <c r="F495" s="116">
        <f>F496</f>
        <v>90</v>
      </c>
      <c r="G495" s="116">
        <f>G496</f>
        <v>0</v>
      </c>
      <c r="H495" s="116">
        <f>H496</f>
        <v>90</v>
      </c>
      <c r="I495" s="116">
        <f>I496</f>
        <v>90</v>
      </c>
      <c r="J495" s="176">
        <f t="shared" si="42"/>
        <v>1</v>
      </c>
    </row>
    <row r="496" spans="1:10" ht="18.75">
      <c r="A496" s="97"/>
      <c r="B496" s="97"/>
      <c r="C496" s="97"/>
      <c r="D496" s="97" t="s">
        <v>18</v>
      </c>
      <c r="E496" s="117" t="s">
        <v>19</v>
      </c>
      <c r="F496" s="116">
        <v>90</v>
      </c>
      <c r="G496" s="116"/>
      <c r="H496" s="116">
        <f>SUM(F496:G496)</f>
        <v>90</v>
      </c>
      <c r="I496" s="116">
        <v>90</v>
      </c>
      <c r="J496" s="176">
        <f t="shared" si="42"/>
        <v>1</v>
      </c>
    </row>
    <row r="497" spans="1:10" ht="18.75">
      <c r="A497" s="103"/>
      <c r="B497" s="103"/>
      <c r="C497" s="97" t="s">
        <v>995</v>
      </c>
      <c r="D497" s="97" t="s">
        <v>589</v>
      </c>
      <c r="E497" s="115" t="s">
        <v>996</v>
      </c>
      <c r="F497" s="116">
        <f>F498</f>
        <v>300</v>
      </c>
      <c r="G497" s="116">
        <f>G498</f>
        <v>0</v>
      </c>
      <c r="H497" s="116">
        <f>H498</f>
        <v>300</v>
      </c>
      <c r="I497" s="116">
        <f>I498</f>
        <v>299</v>
      </c>
      <c r="J497" s="176">
        <f t="shared" si="42"/>
        <v>0.9966666666666667</v>
      </c>
    </row>
    <row r="498" spans="1:10" ht="18.75">
      <c r="A498" s="97"/>
      <c r="B498" s="97"/>
      <c r="C498" s="97"/>
      <c r="D498" s="97" t="s">
        <v>18</v>
      </c>
      <c r="E498" s="117" t="s">
        <v>19</v>
      </c>
      <c r="F498" s="116">
        <v>300</v>
      </c>
      <c r="G498" s="116"/>
      <c r="H498" s="116">
        <f>SUM(F498:G498)</f>
        <v>300</v>
      </c>
      <c r="I498" s="116">
        <v>299</v>
      </c>
      <c r="J498" s="176">
        <f t="shared" si="42"/>
        <v>0.9966666666666667</v>
      </c>
    </row>
    <row r="499" spans="1:10" ht="18.75">
      <c r="A499" s="97"/>
      <c r="B499" s="97"/>
      <c r="C499" s="103" t="s">
        <v>115</v>
      </c>
      <c r="D499" s="103"/>
      <c r="E499" s="113" t="s">
        <v>997</v>
      </c>
      <c r="F499" s="114">
        <f aca="true" t="shared" si="48" ref="F499:I500">F500</f>
        <v>65.4</v>
      </c>
      <c r="G499" s="114">
        <f t="shared" si="48"/>
        <v>0</v>
      </c>
      <c r="H499" s="114">
        <f t="shared" si="48"/>
        <v>65.4</v>
      </c>
      <c r="I499" s="114">
        <f t="shared" si="48"/>
        <v>64.4</v>
      </c>
      <c r="J499" s="11">
        <f t="shared" si="42"/>
        <v>0.9847094801223242</v>
      </c>
    </row>
    <row r="500" spans="1:10" ht="18.75">
      <c r="A500" s="97"/>
      <c r="B500" s="97"/>
      <c r="C500" s="97" t="s">
        <v>116</v>
      </c>
      <c r="D500" s="97"/>
      <c r="E500" s="117" t="s">
        <v>117</v>
      </c>
      <c r="F500" s="116">
        <f t="shared" si="48"/>
        <v>65.4</v>
      </c>
      <c r="G500" s="116">
        <f t="shared" si="48"/>
        <v>0</v>
      </c>
      <c r="H500" s="116">
        <f t="shared" si="48"/>
        <v>65.4</v>
      </c>
      <c r="I500" s="116">
        <f t="shared" si="48"/>
        <v>64.4</v>
      </c>
      <c r="J500" s="176">
        <f t="shared" si="42"/>
        <v>0.9847094801223242</v>
      </c>
    </row>
    <row r="501" spans="1:10" ht="18.75">
      <c r="A501" s="97"/>
      <c r="B501" s="97"/>
      <c r="C501" s="97"/>
      <c r="D501" s="97" t="s">
        <v>18</v>
      </c>
      <c r="E501" s="117" t="s">
        <v>19</v>
      </c>
      <c r="F501" s="116">
        <v>65.4</v>
      </c>
      <c r="G501" s="116"/>
      <c r="H501" s="116">
        <f>SUM(F501:G501)</f>
        <v>65.4</v>
      </c>
      <c r="I501" s="116">
        <v>64.4</v>
      </c>
      <c r="J501" s="176">
        <f t="shared" si="42"/>
        <v>0.9847094801223242</v>
      </c>
    </row>
    <row r="502" spans="1:10" ht="18.75">
      <c r="A502" s="97"/>
      <c r="B502" s="9" t="s">
        <v>301</v>
      </c>
      <c r="C502" s="8"/>
      <c r="D502" s="8"/>
      <c r="E502" s="10" t="s">
        <v>302</v>
      </c>
      <c r="F502" s="114" t="e">
        <f>F503+F526+F545</f>
        <v>#REF!</v>
      </c>
      <c r="G502" s="114" t="e">
        <f>G503+G526+G545</f>
        <v>#REF!</v>
      </c>
      <c r="H502" s="114">
        <f>H503+H526+H545</f>
        <v>311493.49146000005</v>
      </c>
      <c r="I502" s="114">
        <f>I503+I526+I545</f>
        <v>311371.10695000004</v>
      </c>
      <c r="J502" s="11">
        <f t="shared" si="42"/>
        <v>0.9996071041182069</v>
      </c>
    </row>
    <row r="503" spans="1:10" ht="18.75">
      <c r="A503" s="97"/>
      <c r="B503" s="9" t="s">
        <v>303</v>
      </c>
      <c r="C503" s="9"/>
      <c r="D503" s="9"/>
      <c r="E503" s="10" t="s">
        <v>304</v>
      </c>
      <c r="F503" s="114" t="e">
        <f aca="true" t="shared" si="49" ref="F503:I505">F504</f>
        <v>#REF!</v>
      </c>
      <c r="G503" s="114" t="e">
        <f t="shared" si="49"/>
        <v>#REF!</v>
      </c>
      <c r="H503" s="114">
        <f>H504+H519</f>
        <v>297423.09146</v>
      </c>
      <c r="I503" s="114">
        <f>I504+I519</f>
        <v>297422.20695</v>
      </c>
      <c r="J503" s="11">
        <f t="shared" si="42"/>
        <v>0.9999970260883388</v>
      </c>
    </row>
    <row r="504" spans="1:10" ht="18.75">
      <c r="A504" s="103"/>
      <c r="B504" s="103"/>
      <c r="C504" s="103" t="s">
        <v>9</v>
      </c>
      <c r="D504" s="103"/>
      <c r="E504" s="113" t="s">
        <v>10</v>
      </c>
      <c r="F504" s="114" t="e">
        <f t="shared" si="49"/>
        <v>#REF!</v>
      </c>
      <c r="G504" s="114" t="e">
        <f t="shared" si="49"/>
        <v>#REF!</v>
      </c>
      <c r="H504" s="114">
        <f t="shared" si="49"/>
        <v>297297.52328</v>
      </c>
      <c r="I504" s="114">
        <f t="shared" si="49"/>
        <v>297297.52328</v>
      </c>
      <c r="J504" s="11">
        <f t="shared" si="42"/>
        <v>1</v>
      </c>
    </row>
    <row r="505" spans="1:10" ht="18.75">
      <c r="A505" s="103"/>
      <c r="B505" s="103"/>
      <c r="C505" s="103" t="s">
        <v>11</v>
      </c>
      <c r="D505" s="103"/>
      <c r="E505" s="113" t="s">
        <v>12</v>
      </c>
      <c r="F505" s="114" t="e">
        <f t="shared" si="49"/>
        <v>#REF!</v>
      </c>
      <c r="G505" s="114" t="e">
        <f t="shared" si="49"/>
        <v>#REF!</v>
      </c>
      <c r="H505" s="114">
        <f t="shared" si="49"/>
        <v>297297.52328</v>
      </c>
      <c r="I505" s="114">
        <f t="shared" si="49"/>
        <v>297297.52328</v>
      </c>
      <c r="J505" s="11">
        <f t="shared" si="42"/>
        <v>1</v>
      </c>
    </row>
    <row r="506" spans="1:10" ht="37.5">
      <c r="A506" s="103"/>
      <c r="B506" s="103"/>
      <c r="C506" s="103" t="s">
        <v>13</v>
      </c>
      <c r="D506" s="103"/>
      <c r="E506" s="113" t="s">
        <v>669</v>
      </c>
      <c r="F506" s="114" t="e">
        <f>F515+#REF!+F511</f>
        <v>#REF!</v>
      </c>
      <c r="G506" s="114" t="e">
        <f>G515+#REF!+G511</f>
        <v>#REF!</v>
      </c>
      <c r="H506" s="114">
        <f>H515+H511+H507</f>
        <v>297297.52328</v>
      </c>
      <c r="I506" s="114">
        <f>I515+I511+I507</f>
        <v>297297.52328</v>
      </c>
      <c r="J506" s="11">
        <f t="shared" si="42"/>
        <v>1</v>
      </c>
    </row>
    <row r="507" spans="1:10" ht="18.75">
      <c r="A507" s="103"/>
      <c r="B507" s="103"/>
      <c r="C507" s="97" t="s">
        <v>17</v>
      </c>
      <c r="D507" s="97"/>
      <c r="E507" s="117" t="s">
        <v>342</v>
      </c>
      <c r="F507" s="114"/>
      <c r="G507" s="114"/>
      <c r="H507" s="133">
        <f>H508</f>
        <v>3055.01428</v>
      </c>
      <c r="I507" s="133">
        <f>I508</f>
        <v>3055.01428</v>
      </c>
      <c r="J507" s="176">
        <f t="shared" si="42"/>
        <v>1</v>
      </c>
    </row>
    <row r="508" spans="1:10" ht="18.75">
      <c r="A508" s="103"/>
      <c r="B508" s="103"/>
      <c r="C508" s="97"/>
      <c r="D508" s="97" t="s">
        <v>158</v>
      </c>
      <c r="E508" s="117" t="s">
        <v>173</v>
      </c>
      <c r="F508" s="114"/>
      <c r="G508" s="114"/>
      <c r="H508" s="133">
        <f>H510</f>
        <v>3055.01428</v>
      </c>
      <c r="I508" s="133">
        <f>I510</f>
        <v>3055.01428</v>
      </c>
      <c r="J508" s="176">
        <f t="shared" si="42"/>
        <v>1</v>
      </c>
    </row>
    <row r="509" spans="1:10" ht="18.75">
      <c r="A509" s="103"/>
      <c r="B509" s="103"/>
      <c r="C509" s="97"/>
      <c r="D509" s="97"/>
      <c r="E509" s="117" t="s">
        <v>650</v>
      </c>
      <c r="F509" s="114"/>
      <c r="G509" s="114"/>
      <c r="H509" s="133"/>
      <c r="I509" s="116"/>
      <c r="J509" s="176"/>
    </row>
    <row r="510" spans="1:10" ht="18.75">
      <c r="A510" s="103"/>
      <c r="B510" s="103"/>
      <c r="C510" s="97"/>
      <c r="D510" s="97"/>
      <c r="E510" s="117" t="s">
        <v>806</v>
      </c>
      <c r="F510" s="114"/>
      <c r="G510" s="114"/>
      <c r="H510" s="133">
        <v>3055.01428</v>
      </c>
      <c r="I510" s="133">
        <v>3055.01428</v>
      </c>
      <c r="J510" s="176">
        <f>I510/H510</f>
        <v>1</v>
      </c>
    </row>
    <row r="511" spans="1:10" ht="56.25">
      <c r="A511" s="97"/>
      <c r="B511" s="97"/>
      <c r="C511" s="97" t="s">
        <v>807</v>
      </c>
      <c r="D511" s="97"/>
      <c r="E511" s="117" t="s">
        <v>808</v>
      </c>
      <c r="F511" s="133">
        <f>F512</f>
        <v>47331.15</v>
      </c>
      <c r="G511" s="133">
        <f>G512</f>
        <v>0</v>
      </c>
      <c r="H511" s="133">
        <f>H512</f>
        <v>22513.809</v>
      </c>
      <c r="I511" s="133">
        <f>I512</f>
        <v>22513.809</v>
      </c>
      <c r="J511" s="176">
        <f>I511/H511</f>
        <v>1</v>
      </c>
    </row>
    <row r="512" spans="1:10" ht="18.75">
      <c r="A512" s="97"/>
      <c r="B512" s="97"/>
      <c r="C512" s="97"/>
      <c r="D512" s="97" t="s">
        <v>158</v>
      </c>
      <c r="E512" s="117" t="s">
        <v>173</v>
      </c>
      <c r="F512" s="133">
        <f>F514</f>
        <v>47331.15</v>
      </c>
      <c r="G512" s="133">
        <f>G514</f>
        <v>0</v>
      </c>
      <c r="H512" s="133">
        <f>H514</f>
        <v>22513.809</v>
      </c>
      <c r="I512" s="133">
        <f>I514</f>
        <v>22513.809</v>
      </c>
      <c r="J512" s="176">
        <f>I512/H512</f>
        <v>1</v>
      </c>
    </row>
    <row r="513" spans="1:10" ht="18.75">
      <c r="A513" s="97"/>
      <c r="B513" s="97"/>
      <c r="C513" s="97"/>
      <c r="D513" s="97"/>
      <c r="E513" s="117" t="s">
        <v>650</v>
      </c>
      <c r="F513" s="133"/>
      <c r="G513" s="133"/>
      <c r="H513" s="133"/>
      <c r="I513" s="116"/>
      <c r="J513" s="176"/>
    </row>
    <row r="514" spans="1:10" ht="18.75">
      <c r="A514" s="97"/>
      <c r="B514" s="97"/>
      <c r="C514" s="97"/>
      <c r="D514" s="97"/>
      <c r="E514" s="117" t="s">
        <v>998</v>
      </c>
      <c r="F514" s="133">
        <v>47331.15</v>
      </c>
      <c r="G514" s="133"/>
      <c r="H514" s="133">
        <v>22513.809</v>
      </c>
      <c r="I514" s="133">
        <v>22513.809</v>
      </c>
      <c r="J514" s="176">
        <f>I514/H514</f>
        <v>1</v>
      </c>
    </row>
    <row r="515" spans="1:10" ht="56.25">
      <c r="A515" s="120"/>
      <c r="B515" s="120"/>
      <c r="C515" s="120" t="s">
        <v>807</v>
      </c>
      <c r="D515" s="120"/>
      <c r="E515" s="122" t="s">
        <v>999</v>
      </c>
      <c r="F515" s="123">
        <f>F516</f>
        <v>163630.7</v>
      </c>
      <c r="G515" s="123">
        <f>G516</f>
        <v>0</v>
      </c>
      <c r="H515" s="134">
        <f>H516</f>
        <v>271728.7</v>
      </c>
      <c r="I515" s="134">
        <f>I516</f>
        <v>271728.7</v>
      </c>
      <c r="J515" s="177">
        <f>I515/H515</f>
        <v>1</v>
      </c>
    </row>
    <row r="516" spans="1:10" ht="18.75">
      <c r="A516" s="120"/>
      <c r="B516" s="120"/>
      <c r="C516" s="120"/>
      <c r="D516" s="120" t="s">
        <v>158</v>
      </c>
      <c r="E516" s="122" t="s">
        <v>173</v>
      </c>
      <c r="F516" s="123">
        <f>F518</f>
        <v>163630.7</v>
      </c>
      <c r="G516" s="123">
        <f>G518</f>
        <v>0</v>
      </c>
      <c r="H516" s="134">
        <f>H518</f>
        <v>271728.7</v>
      </c>
      <c r="I516" s="134">
        <f>I518</f>
        <v>271728.7</v>
      </c>
      <c r="J516" s="177">
        <f>I516/H516</f>
        <v>1</v>
      </c>
    </row>
    <row r="517" spans="1:10" ht="18.75">
      <c r="A517" s="120"/>
      <c r="B517" s="120"/>
      <c r="C517" s="120"/>
      <c r="D517" s="120"/>
      <c r="E517" s="122" t="s">
        <v>650</v>
      </c>
      <c r="F517" s="123"/>
      <c r="G517" s="123"/>
      <c r="H517" s="134"/>
      <c r="I517" s="134"/>
      <c r="J517" s="176"/>
    </row>
    <row r="518" spans="1:10" ht="18.75">
      <c r="A518" s="120"/>
      <c r="B518" s="120"/>
      <c r="C518" s="120"/>
      <c r="D518" s="120"/>
      <c r="E518" s="122" t="s">
        <v>998</v>
      </c>
      <c r="F518" s="123">
        <v>163630.7</v>
      </c>
      <c r="G518" s="133"/>
      <c r="H518" s="179">
        <v>271728.7</v>
      </c>
      <c r="I518" s="179">
        <v>271728.7</v>
      </c>
      <c r="J518" s="177">
        <f aca="true" t="shared" si="50" ref="J518:J581">I518/H518</f>
        <v>1</v>
      </c>
    </row>
    <row r="519" spans="1:10" ht="18.75">
      <c r="A519" s="120"/>
      <c r="B519" s="120"/>
      <c r="C519" s="103" t="s">
        <v>141</v>
      </c>
      <c r="D519" s="103" t="s">
        <v>589</v>
      </c>
      <c r="E519" s="113" t="s">
        <v>729</v>
      </c>
      <c r="F519" s="123"/>
      <c r="G519" s="133"/>
      <c r="H519" s="158">
        <f>H520</f>
        <v>125.56818</v>
      </c>
      <c r="I519" s="158">
        <f>I520</f>
        <v>124.68367</v>
      </c>
      <c r="J519" s="11">
        <f t="shared" si="50"/>
        <v>0.9929559383595431</v>
      </c>
    </row>
    <row r="520" spans="1:10" ht="18.75">
      <c r="A520" s="120"/>
      <c r="B520" s="120"/>
      <c r="C520" s="103" t="s">
        <v>142</v>
      </c>
      <c r="D520" s="103" t="s">
        <v>589</v>
      </c>
      <c r="E520" s="113" t="s">
        <v>143</v>
      </c>
      <c r="F520" s="123"/>
      <c r="G520" s="133"/>
      <c r="H520" s="158">
        <f>H521</f>
        <v>125.56818</v>
      </c>
      <c r="I520" s="158">
        <f>I521</f>
        <v>124.68367</v>
      </c>
      <c r="J520" s="11">
        <f t="shared" si="50"/>
        <v>0.9929559383595431</v>
      </c>
    </row>
    <row r="521" spans="1:10" ht="18.75">
      <c r="A521" s="120"/>
      <c r="B521" s="120"/>
      <c r="C521" s="103" t="s">
        <v>148</v>
      </c>
      <c r="D521" s="103"/>
      <c r="E521" s="113" t="s">
        <v>799</v>
      </c>
      <c r="F521" s="123"/>
      <c r="G521" s="133"/>
      <c r="H521" s="158">
        <f>H522+H524</f>
        <v>125.56818</v>
      </c>
      <c r="I521" s="158">
        <f>I522+I524</f>
        <v>124.68367</v>
      </c>
      <c r="J521" s="11">
        <f t="shared" si="50"/>
        <v>0.9929559383595431</v>
      </c>
    </row>
    <row r="522" spans="1:10" ht="37.5">
      <c r="A522" s="120"/>
      <c r="B522" s="120"/>
      <c r="C522" s="97" t="s">
        <v>971</v>
      </c>
      <c r="D522" s="97"/>
      <c r="E522" s="115" t="s">
        <v>1222</v>
      </c>
      <c r="F522" s="133">
        <f>F523</f>
        <v>0</v>
      </c>
      <c r="G522" s="133">
        <f>G523</f>
        <v>5.34699</v>
      </c>
      <c r="H522" s="133">
        <f>H523</f>
        <v>2.13135</v>
      </c>
      <c r="I522" s="133">
        <f>I523</f>
        <v>1.24684</v>
      </c>
      <c r="J522" s="176">
        <f t="shared" si="50"/>
        <v>0.5850001172965491</v>
      </c>
    </row>
    <row r="523" spans="1:10" ht="18.75">
      <c r="A523" s="120"/>
      <c r="B523" s="120"/>
      <c r="C523" s="103"/>
      <c r="D523" s="97" t="s">
        <v>14</v>
      </c>
      <c r="E523" s="117" t="s">
        <v>15</v>
      </c>
      <c r="F523" s="133"/>
      <c r="G523" s="133">
        <v>5.34699</v>
      </c>
      <c r="H523" s="133">
        <v>2.13135</v>
      </c>
      <c r="I523" s="133">
        <v>1.24684</v>
      </c>
      <c r="J523" s="176">
        <f t="shared" si="50"/>
        <v>0.5850001172965491</v>
      </c>
    </row>
    <row r="524" spans="1:10" ht="37.5">
      <c r="A524" s="120"/>
      <c r="B524" s="120"/>
      <c r="C524" s="120" t="s">
        <v>971</v>
      </c>
      <c r="D524" s="120"/>
      <c r="E524" s="125" t="s">
        <v>1224</v>
      </c>
      <c r="F524" s="134">
        <f>F525</f>
        <v>0</v>
      </c>
      <c r="G524" s="134">
        <f>G525</f>
        <v>5.34699</v>
      </c>
      <c r="H524" s="134">
        <f>H525</f>
        <v>123.43683</v>
      </c>
      <c r="I524" s="134">
        <f>I525</f>
        <v>123.43683</v>
      </c>
      <c r="J524" s="177">
        <f t="shared" si="50"/>
        <v>1</v>
      </c>
    </row>
    <row r="525" spans="1:10" ht="18.75">
      <c r="A525" s="120"/>
      <c r="B525" s="120"/>
      <c r="C525" s="135"/>
      <c r="D525" s="120" t="s">
        <v>14</v>
      </c>
      <c r="E525" s="122" t="s">
        <v>15</v>
      </c>
      <c r="F525" s="134"/>
      <c r="G525" s="134">
        <v>5.34699</v>
      </c>
      <c r="H525" s="134">
        <v>123.43683</v>
      </c>
      <c r="I525" s="134">
        <v>123.43683</v>
      </c>
      <c r="J525" s="177">
        <f t="shared" si="50"/>
        <v>1</v>
      </c>
    </row>
    <row r="526" spans="1:10" ht="18.75">
      <c r="A526" s="97"/>
      <c r="B526" s="103" t="s">
        <v>648</v>
      </c>
      <c r="C526" s="103"/>
      <c r="D526" s="103"/>
      <c r="E526" s="119" t="s">
        <v>649</v>
      </c>
      <c r="F526" s="114" t="e">
        <f>F532+#REF!+#REF!+F527</f>
        <v>#REF!</v>
      </c>
      <c r="G526" s="114" t="e">
        <f>G532+#REF!+#REF!+G527</f>
        <v>#REF!</v>
      </c>
      <c r="H526" s="114">
        <f>H532+H527</f>
        <v>649.4</v>
      </c>
      <c r="I526" s="114">
        <f>I532+I527</f>
        <v>649.4</v>
      </c>
      <c r="J526" s="11">
        <f t="shared" si="50"/>
        <v>1</v>
      </c>
    </row>
    <row r="527" spans="1:10" ht="37.5">
      <c r="A527" s="97"/>
      <c r="B527" s="103"/>
      <c r="C527" s="103" t="s">
        <v>84</v>
      </c>
      <c r="D527" s="103" t="s">
        <v>589</v>
      </c>
      <c r="E527" s="113" t="s">
        <v>744</v>
      </c>
      <c r="F527" s="114">
        <f aca="true" t="shared" si="51" ref="F527:I529">F528</f>
        <v>47.3</v>
      </c>
      <c r="G527" s="114">
        <f t="shared" si="51"/>
        <v>0</v>
      </c>
      <c r="H527" s="114">
        <f t="shared" si="51"/>
        <v>25.4</v>
      </c>
      <c r="I527" s="114">
        <f t="shared" si="51"/>
        <v>25.4</v>
      </c>
      <c r="J527" s="11">
        <f t="shared" si="50"/>
        <v>1</v>
      </c>
    </row>
    <row r="528" spans="1:10" ht="37.5">
      <c r="A528" s="97"/>
      <c r="B528" s="103"/>
      <c r="C528" s="103" t="s">
        <v>118</v>
      </c>
      <c r="D528" s="103" t="s">
        <v>589</v>
      </c>
      <c r="E528" s="113" t="s">
        <v>745</v>
      </c>
      <c r="F528" s="114">
        <f t="shared" si="51"/>
        <v>47.3</v>
      </c>
      <c r="G528" s="114">
        <f t="shared" si="51"/>
        <v>0</v>
      </c>
      <c r="H528" s="114">
        <f t="shared" si="51"/>
        <v>25.4</v>
      </c>
      <c r="I528" s="114">
        <f t="shared" si="51"/>
        <v>25.4</v>
      </c>
      <c r="J528" s="11">
        <f t="shared" si="50"/>
        <v>1</v>
      </c>
    </row>
    <row r="529" spans="1:10" ht="37.5">
      <c r="A529" s="97"/>
      <c r="B529" s="103"/>
      <c r="C529" s="103" t="s">
        <v>119</v>
      </c>
      <c r="D529" s="103"/>
      <c r="E529" s="113" t="s">
        <v>32</v>
      </c>
      <c r="F529" s="114">
        <f t="shared" si="51"/>
        <v>47.3</v>
      </c>
      <c r="G529" s="114">
        <f t="shared" si="51"/>
        <v>0</v>
      </c>
      <c r="H529" s="114">
        <f t="shared" si="51"/>
        <v>25.4</v>
      </c>
      <c r="I529" s="114">
        <f t="shared" si="51"/>
        <v>25.4</v>
      </c>
      <c r="J529" s="11">
        <f t="shared" si="50"/>
        <v>1</v>
      </c>
    </row>
    <row r="530" spans="1:10" ht="18.75">
      <c r="A530" s="97"/>
      <c r="B530" s="103"/>
      <c r="C530" s="97" t="s">
        <v>120</v>
      </c>
      <c r="D530" s="97" t="s">
        <v>589</v>
      </c>
      <c r="E530" s="115" t="s">
        <v>121</v>
      </c>
      <c r="F530" s="116">
        <f>SUM(F531:F531)</f>
        <v>47.3</v>
      </c>
      <c r="G530" s="116">
        <f>SUM(G531:G531)</f>
        <v>0</v>
      </c>
      <c r="H530" s="116">
        <f>SUM(H531:H531)</f>
        <v>25.4</v>
      </c>
      <c r="I530" s="116">
        <f>SUM(I531:I531)</f>
        <v>25.4</v>
      </c>
      <c r="J530" s="176">
        <f t="shared" si="50"/>
        <v>1</v>
      </c>
    </row>
    <row r="531" spans="1:10" ht="18.75">
      <c r="A531" s="97"/>
      <c r="B531" s="103"/>
      <c r="C531" s="97"/>
      <c r="D531" s="97" t="s">
        <v>18</v>
      </c>
      <c r="E531" s="117" t="s">
        <v>19</v>
      </c>
      <c r="F531" s="116">
        <v>47.3</v>
      </c>
      <c r="G531" s="116"/>
      <c r="H531" s="116">
        <v>25.4</v>
      </c>
      <c r="I531" s="116">
        <v>25.4</v>
      </c>
      <c r="J531" s="176">
        <f t="shared" si="50"/>
        <v>1</v>
      </c>
    </row>
    <row r="532" spans="1:10" ht="37.5">
      <c r="A532" s="97"/>
      <c r="B532" s="97"/>
      <c r="C532" s="103" t="s">
        <v>221</v>
      </c>
      <c r="D532" s="103" t="s">
        <v>589</v>
      </c>
      <c r="E532" s="113" t="s">
        <v>336</v>
      </c>
      <c r="F532" s="114">
        <f>F533+F537</f>
        <v>543</v>
      </c>
      <c r="G532" s="114">
        <f>G533+G537</f>
        <v>0</v>
      </c>
      <c r="H532" s="114">
        <f>H533+H537</f>
        <v>624</v>
      </c>
      <c r="I532" s="114">
        <f>I533+I537</f>
        <v>624</v>
      </c>
      <c r="J532" s="11">
        <f t="shared" si="50"/>
        <v>1</v>
      </c>
    </row>
    <row r="533" spans="1:10" ht="18.75">
      <c r="A533" s="97"/>
      <c r="B533" s="97"/>
      <c r="C533" s="103" t="s">
        <v>222</v>
      </c>
      <c r="D533" s="103" t="s">
        <v>589</v>
      </c>
      <c r="E533" s="113" t="s">
        <v>223</v>
      </c>
      <c r="F533" s="114">
        <f aca="true" t="shared" si="52" ref="F533:I535">F534</f>
        <v>415</v>
      </c>
      <c r="G533" s="114">
        <f t="shared" si="52"/>
        <v>0</v>
      </c>
      <c r="H533" s="114">
        <f t="shared" si="52"/>
        <v>415</v>
      </c>
      <c r="I533" s="114">
        <f t="shared" si="52"/>
        <v>415</v>
      </c>
      <c r="J533" s="11">
        <f t="shared" si="50"/>
        <v>1</v>
      </c>
    </row>
    <row r="534" spans="1:10" ht="37.5">
      <c r="A534" s="97"/>
      <c r="B534" s="97"/>
      <c r="C534" s="103" t="s">
        <v>224</v>
      </c>
      <c r="D534" s="103"/>
      <c r="E534" s="113" t="s">
        <v>225</v>
      </c>
      <c r="F534" s="114">
        <f t="shared" si="52"/>
        <v>415</v>
      </c>
      <c r="G534" s="114">
        <f t="shared" si="52"/>
        <v>0</v>
      </c>
      <c r="H534" s="114">
        <f t="shared" si="52"/>
        <v>415</v>
      </c>
      <c r="I534" s="114">
        <f t="shared" si="52"/>
        <v>415</v>
      </c>
      <c r="J534" s="11">
        <f t="shared" si="50"/>
        <v>1</v>
      </c>
    </row>
    <row r="535" spans="1:10" ht="18.75">
      <c r="A535" s="97"/>
      <c r="B535" s="97"/>
      <c r="C535" s="97" t="s">
        <v>226</v>
      </c>
      <c r="D535" s="97" t="s">
        <v>589</v>
      </c>
      <c r="E535" s="115" t="s">
        <v>227</v>
      </c>
      <c r="F535" s="116">
        <f t="shared" si="52"/>
        <v>415</v>
      </c>
      <c r="G535" s="116">
        <f t="shared" si="52"/>
        <v>0</v>
      </c>
      <c r="H535" s="116">
        <f t="shared" si="52"/>
        <v>415</v>
      </c>
      <c r="I535" s="116">
        <f t="shared" si="52"/>
        <v>415</v>
      </c>
      <c r="J535" s="176">
        <f t="shared" si="50"/>
        <v>1</v>
      </c>
    </row>
    <row r="536" spans="1:10" ht="18.75">
      <c r="A536" s="97"/>
      <c r="B536" s="97"/>
      <c r="C536" s="97"/>
      <c r="D536" s="97" t="s">
        <v>18</v>
      </c>
      <c r="E536" s="117" t="s">
        <v>19</v>
      </c>
      <c r="F536" s="116">
        <v>415</v>
      </c>
      <c r="G536" s="116"/>
      <c r="H536" s="116">
        <f>SUM(F536:G536)</f>
        <v>415</v>
      </c>
      <c r="I536" s="116">
        <v>415</v>
      </c>
      <c r="J536" s="176">
        <f t="shared" si="50"/>
        <v>1</v>
      </c>
    </row>
    <row r="537" spans="1:10" ht="37.5">
      <c r="A537" s="97"/>
      <c r="B537" s="97"/>
      <c r="C537" s="103" t="s">
        <v>228</v>
      </c>
      <c r="D537" s="103" t="s">
        <v>589</v>
      </c>
      <c r="E537" s="113" t="s">
        <v>229</v>
      </c>
      <c r="F537" s="114">
        <f>F538</f>
        <v>128</v>
      </c>
      <c r="G537" s="114">
        <f>G538</f>
        <v>0</v>
      </c>
      <c r="H537" s="114">
        <f>H538</f>
        <v>209</v>
      </c>
      <c r="I537" s="114">
        <f>I538</f>
        <v>209</v>
      </c>
      <c r="J537" s="11">
        <f t="shared" si="50"/>
        <v>1</v>
      </c>
    </row>
    <row r="538" spans="1:10" ht="37.5">
      <c r="A538" s="97"/>
      <c r="B538" s="97"/>
      <c r="C538" s="9" t="s">
        <v>734</v>
      </c>
      <c r="D538" s="103"/>
      <c r="E538" s="119" t="s">
        <v>735</v>
      </c>
      <c r="F538" s="114">
        <f>F539+F541</f>
        <v>128</v>
      </c>
      <c r="G538" s="114">
        <f>G539+G541</f>
        <v>0</v>
      </c>
      <c r="H538" s="114">
        <f>H539+H541+H543</f>
        <v>209</v>
      </c>
      <c r="I538" s="114">
        <f>I539+I541+I543</f>
        <v>209</v>
      </c>
      <c r="J538" s="11">
        <f t="shared" si="50"/>
        <v>1</v>
      </c>
    </row>
    <row r="539" spans="1:10" ht="18.75">
      <c r="A539" s="97"/>
      <c r="B539" s="97"/>
      <c r="C539" s="97" t="s">
        <v>736</v>
      </c>
      <c r="D539" s="97"/>
      <c r="E539" s="117" t="s">
        <v>121</v>
      </c>
      <c r="F539" s="116">
        <f>F540</f>
        <v>100</v>
      </c>
      <c r="G539" s="116">
        <f>G540</f>
        <v>0</v>
      </c>
      <c r="H539" s="116">
        <f>H540</f>
        <v>131</v>
      </c>
      <c r="I539" s="116">
        <f>I540</f>
        <v>131</v>
      </c>
      <c r="J539" s="176">
        <f t="shared" si="50"/>
        <v>1</v>
      </c>
    </row>
    <row r="540" spans="1:10" ht="18.75">
      <c r="A540" s="97"/>
      <c r="B540" s="97"/>
      <c r="C540" s="97"/>
      <c r="D540" s="97" t="s">
        <v>18</v>
      </c>
      <c r="E540" s="117" t="s">
        <v>19</v>
      </c>
      <c r="F540" s="116">
        <v>100</v>
      </c>
      <c r="G540" s="116"/>
      <c r="H540" s="116">
        <v>131</v>
      </c>
      <c r="I540" s="116">
        <v>131</v>
      </c>
      <c r="J540" s="176">
        <f t="shared" si="50"/>
        <v>1</v>
      </c>
    </row>
    <row r="541" spans="1:10" ht="18.75">
      <c r="A541" s="97"/>
      <c r="B541" s="97"/>
      <c r="C541" s="97" t="s">
        <v>737</v>
      </c>
      <c r="D541" s="97"/>
      <c r="E541" s="117" t="s">
        <v>738</v>
      </c>
      <c r="F541" s="116">
        <f>F542</f>
        <v>28</v>
      </c>
      <c r="G541" s="116">
        <f>G542</f>
        <v>0</v>
      </c>
      <c r="H541" s="116">
        <f>H542</f>
        <v>28</v>
      </c>
      <c r="I541" s="116">
        <f>I542</f>
        <v>28</v>
      </c>
      <c r="J541" s="176">
        <f t="shared" si="50"/>
        <v>1</v>
      </c>
    </row>
    <row r="542" spans="1:10" ht="18.75">
      <c r="A542" s="97"/>
      <c r="B542" s="97"/>
      <c r="C542" s="97"/>
      <c r="D542" s="97" t="s">
        <v>14</v>
      </c>
      <c r="E542" s="117" t="s">
        <v>15</v>
      </c>
      <c r="F542" s="116">
        <v>28</v>
      </c>
      <c r="G542" s="116"/>
      <c r="H542" s="116">
        <f>SUM(F542:G542)</f>
        <v>28</v>
      </c>
      <c r="I542" s="116">
        <v>28</v>
      </c>
      <c r="J542" s="176">
        <f t="shared" si="50"/>
        <v>1</v>
      </c>
    </row>
    <row r="543" spans="1:10" ht="18.75">
      <c r="A543" s="97"/>
      <c r="B543" s="97"/>
      <c r="C543" s="97" t="s">
        <v>1000</v>
      </c>
      <c r="D543" s="97" t="s">
        <v>589</v>
      </c>
      <c r="E543" s="115" t="s">
        <v>43</v>
      </c>
      <c r="F543" s="116">
        <f>F544</f>
        <v>50</v>
      </c>
      <c r="G543" s="116">
        <f>G544</f>
        <v>0</v>
      </c>
      <c r="H543" s="116">
        <f>H544</f>
        <v>50</v>
      </c>
      <c r="I543" s="116">
        <f>I544</f>
        <v>50</v>
      </c>
      <c r="J543" s="176">
        <f t="shared" si="50"/>
        <v>1</v>
      </c>
    </row>
    <row r="544" spans="1:10" ht="18.75">
      <c r="A544" s="97"/>
      <c r="B544" s="97"/>
      <c r="C544" s="97"/>
      <c r="D544" s="97" t="s">
        <v>14</v>
      </c>
      <c r="E544" s="117" t="s">
        <v>15</v>
      </c>
      <c r="F544" s="116">
        <v>50</v>
      </c>
      <c r="G544" s="116"/>
      <c r="H544" s="116">
        <f>SUM(F544:G544)</f>
        <v>50</v>
      </c>
      <c r="I544" s="116">
        <v>50</v>
      </c>
      <c r="J544" s="176">
        <f t="shared" si="50"/>
        <v>1</v>
      </c>
    </row>
    <row r="545" spans="1:10" ht="18.75">
      <c r="A545" s="97"/>
      <c r="B545" s="118" t="s">
        <v>305</v>
      </c>
      <c r="C545" s="9"/>
      <c r="D545" s="9"/>
      <c r="E545" s="10" t="s">
        <v>306</v>
      </c>
      <c r="F545" s="114" t="e">
        <f>#REF!</f>
        <v>#REF!</v>
      </c>
      <c r="G545" s="114" t="e">
        <f>#REF!</f>
        <v>#REF!</v>
      </c>
      <c r="H545" s="114">
        <f aca="true" t="shared" si="53" ref="H545:I547">H546</f>
        <v>13421</v>
      </c>
      <c r="I545" s="114">
        <f t="shared" si="53"/>
        <v>13299.5</v>
      </c>
      <c r="J545" s="11">
        <f t="shared" si="50"/>
        <v>0.9909470233216601</v>
      </c>
    </row>
    <row r="546" spans="1:10" ht="37.5">
      <c r="A546" s="97"/>
      <c r="B546" s="118"/>
      <c r="C546" s="103" t="s">
        <v>221</v>
      </c>
      <c r="D546" s="103" t="s">
        <v>589</v>
      </c>
      <c r="E546" s="113" t="s">
        <v>336</v>
      </c>
      <c r="F546" s="114"/>
      <c r="G546" s="114"/>
      <c r="H546" s="114">
        <f t="shared" si="53"/>
        <v>13421</v>
      </c>
      <c r="I546" s="114">
        <f t="shared" si="53"/>
        <v>13299.5</v>
      </c>
      <c r="J546" s="11">
        <f t="shared" si="50"/>
        <v>0.9909470233216601</v>
      </c>
    </row>
    <row r="547" spans="1:10" ht="37.5">
      <c r="A547" s="97"/>
      <c r="B547" s="118"/>
      <c r="C547" s="103" t="s">
        <v>228</v>
      </c>
      <c r="D547" s="103" t="s">
        <v>589</v>
      </c>
      <c r="E547" s="113" t="s">
        <v>229</v>
      </c>
      <c r="F547" s="114"/>
      <c r="G547" s="114"/>
      <c r="H547" s="114">
        <f t="shared" si="53"/>
        <v>13421</v>
      </c>
      <c r="I547" s="114">
        <f t="shared" si="53"/>
        <v>13299.5</v>
      </c>
      <c r="J547" s="11">
        <f t="shared" si="50"/>
        <v>0.9909470233216601</v>
      </c>
    </row>
    <row r="548" spans="1:10" ht="37.5">
      <c r="A548" s="97"/>
      <c r="B548" s="118"/>
      <c r="C548" s="103" t="s">
        <v>734</v>
      </c>
      <c r="D548" s="103"/>
      <c r="E548" s="113" t="s">
        <v>735</v>
      </c>
      <c r="F548" s="114"/>
      <c r="G548" s="114"/>
      <c r="H548" s="114">
        <f>H552+H549</f>
        <v>13421</v>
      </c>
      <c r="I548" s="114">
        <f>I552+I549</f>
        <v>13299.5</v>
      </c>
      <c r="J548" s="11">
        <f t="shared" si="50"/>
        <v>0.9909470233216601</v>
      </c>
    </row>
    <row r="549" spans="1:10" ht="37.5">
      <c r="A549" s="97"/>
      <c r="B549" s="118"/>
      <c r="C549" s="8" t="s">
        <v>1001</v>
      </c>
      <c r="D549" s="97"/>
      <c r="E549" s="117" t="s">
        <v>1002</v>
      </c>
      <c r="F549" s="114"/>
      <c r="G549" s="114"/>
      <c r="H549" s="116">
        <f>H550</f>
        <v>1302.9</v>
      </c>
      <c r="I549" s="116">
        <f>I550</f>
        <v>1181.4</v>
      </c>
      <c r="J549" s="176">
        <f t="shared" si="50"/>
        <v>0.9067464886023486</v>
      </c>
    </row>
    <row r="550" spans="1:10" ht="18.75">
      <c r="A550" s="97"/>
      <c r="B550" s="118"/>
      <c r="C550" s="9"/>
      <c r="D550" s="97" t="s">
        <v>14</v>
      </c>
      <c r="E550" s="117" t="s">
        <v>15</v>
      </c>
      <c r="F550" s="114"/>
      <c r="G550" s="114"/>
      <c r="H550" s="116">
        <v>1302.9</v>
      </c>
      <c r="I550" s="116">
        <v>1181.4</v>
      </c>
      <c r="J550" s="176">
        <f t="shared" si="50"/>
        <v>0.9067464886023486</v>
      </c>
    </row>
    <row r="551" spans="1:10" ht="18.75">
      <c r="A551" s="97"/>
      <c r="B551" s="118"/>
      <c r="C551" s="97" t="s">
        <v>1000</v>
      </c>
      <c r="D551" s="97" t="s">
        <v>589</v>
      </c>
      <c r="E551" s="115" t="s">
        <v>43</v>
      </c>
      <c r="F551" s="114"/>
      <c r="G551" s="114"/>
      <c r="H551" s="116">
        <f>H552</f>
        <v>12118.1</v>
      </c>
      <c r="I551" s="116">
        <f>I552</f>
        <v>12118.1</v>
      </c>
      <c r="J551" s="176">
        <f t="shared" si="50"/>
        <v>1</v>
      </c>
    </row>
    <row r="552" spans="1:10" ht="18.75">
      <c r="A552" s="97"/>
      <c r="B552" s="118"/>
      <c r="C552" s="9"/>
      <c r="D552" s="97" t="s">
        <v>14</v>
      </c>
      <c r="E552" s="117" t="s">
        <v>15</v>
      </c>
      <c r="F552" s="114"/>
      <c r="G552" s="114"/>
      <c r="H552" s="116">
        <v>12118.1</v>
      </c>
      <c r="I552" s="116">
        <v>12118.1</v>
      </c>
      <c r="J552" s="176">
        <f t="shared" si="50"/>
        <v>1</v>
      </c>
    </row>
    <row r="553" spans="1:10" ht="18.75">
      <c r="A553" s="97"/>
      <c r="B553" s="9" t="s">
        <v>307</v>
      </c>
      <c r="C553" s="9"/>
      <c r="D553" s="9"/>
      <c r="E553" s="10" t="s">
        <v>355</v>
      </c>
      <c r="F553" s="114">
        <f>F567+F554</f>
        <v>5200</v>
      </c>
      <c r="G553" s="114" t="e">
        <f>G567+G554</f>
        <v>#REF!</v>
      </c>
      <c r="H553" s="114">
        <f>H567+H554</f>
        <v>4435.65138</v>
      </c>
      <c r="I553" s="114">
        <f>I567+I554</f>
        <v>4175.76218</v>
      </c>
      <c r="J553" s="11">
        <f t="shared" si="50"/>
        <v>0.9414090112735595</v>
      </c>
    </row>
    <row r="554" spans="1:10" ht="18.75">
      <c r="A554" s="97"/>
      <c r="B554" s="9" t="s">
        <v>327</v>
      </c>
      <c r="C554" s="9"/>
      <c r="D554" s="9"/>
      <c r="E554" s="10" t="s">
        <v>328</v>
      </c>
      <c r="F554" s="114">
        <f>F555</f>
        <v>4950</v>
      </c>
      <c r="G554" s="114" t="e">
        <f>G555+G560</f>
        <v>#REF!</v>
      </c>
      <c r="H554" s="114">
        <f>H555+H560</f>
        <v>4185.65138</v>
      </c>
      <c r="I554" s="114">
        <f>I555+I560</f>
        <v>4175.76218</v>
      </c>
      <c r="J554" s="11">
        <f t="shared" si="50"/>
        <v>0.9976373569840877</v>
      </c>
    </row>
    <row r="555" spans="1:10" ht="18.75">
      <c r="A555" s="97"/>
      <c r="B555" s="103"/>
      <c r="C555" s="103" t="s">
        <v>50</v>
      </c>
      <c r="D555" s="103" t="s">
        <v>589</v>
      </c>
      <c r="E555" s="113" t="s">
        <v>349</v>
      </c>
      <c r="F555" s="114">
        <f>F556</f>
        <v>4950</v>
      </c>
      <c r="G555" s="114">
        <f>G556</f>
        <v>0</v>
      </c>
      <c r="H555" s="114">
        <f>H556</f>
        <v>2312.9</v>
      </c>
      <c r="I555" s="114">
        <f>I556</f>
        <v>2312.9</v>
      </c>
      <c r="J555" s="11">
        <f t="shared" si="50"/>
        <v>1</v>
      </c>
    </row>
    <row r="556" spans="1:10" ht="18.75">
      <c r="A556" s="97"/>
      <c r="B556" s="103"/>
      <c r="C556" s="103" t="s">
        <v>694</v>
      </c>
      <c r="D556" s="126"/>
      <c r="E556" s="105" t="s">
        <v>695</v>
      </c>
      <c r="F556" s="114">
        <f>F557</f>
        <v>4950</v>
      </c>
      <c r="G556" s="114">
        <f aca="true" t="shared" si="54" ref="G556:I558">G557</f>
        <v>0</v>
      </c>
      <c r="H556" s="114">
        <f t="shared" si="54"/>
        <v>2312.9</v>
      </c>
      <c r="I556" s="114">
        <f t="shared" si="54"/>
        <v>2312.9</v>
      </c>
      <c r="J556" s="11">
        <f t="shared" si="50"/>
        <v>1</v>
      </c>
    </row>
    <row r="557" spans="1:10" ht="18.75">
      <c r="A557" s="97"/>
      <c r="B557" s="103"/>
      <c r="C557" s="103" t="s">
        <v>696</v>
      </c>
      <c r="D557" s="126"/>
      <c r="E557" s="106" t="s">
        <v>697</v>
      </c>
      <c r="F557" s="114">
        <f>F558</f>
        <v>4950</v>
      </c>
      <c r="G557" s="114">
        <f t="shared" si="54"/>
        <v>0</v>
      </c>
      <c r="H557" s="114">
        <f t="shared" si="54"/>
        <v>2312.9</v>
      </c>
      <c r="I557" s="114">
        <f t="shared" si="54"/>
        <v>2312.9</v>
      </c>
      <c r="J557" s="11">
        <f t="shared" si="50"/>
        <v>1</v>
      </c>
    </row>
    <row r="558" spans="1:10" ht="37.5">
      <c r="A558" s="97"/>
      <c r="B558" s="103"/>
      <c r="C558" s="97" t="s">
        <v>698</v>
      </c>
      <c r="D558" s="97"/>
      <c r="E558" s="7" t="s">
        <v>699</v>
      </c>
      <c r="F558" s="116">
        <f>F559</f>
        <v>4950</v>
      </c>
      <c r="G558" s="116">
        <f t="shared" si="54"/>
        <v>0</v>
      </c>
      <c r="H558" s="116">
        <f t="shared" si="54"/>
        <v>2312.9</v>
      </c>
      <c r="I558" s="116">
        <f t="shared" si="54"/>
        <v>2312.9</v>
      </c>
      <c r="J558" s="176">
        <f t="shared" si="50"/>
        <v>1</v>
      </c>
    </row>
    <row r="559" spans="1:10" ht="18.75">
      <c r="A559" s="97"/>
      <c r="B559" s="97"/>
      <c r="C559" s="97"/>
      <c r="D559" s="97" t="s">
        <v>14</v>
      </c>
      <c r="E559" s="117" t="s">
        <v>15</v>
      </c>
      <c r="F559" s="116">
        <v>4950</v>
      </c>
      <c r="G559" s="116"/>
      <c r="H559" s="116">
        <v>2312.9</v>
      </c>
      <c r="I559" s="116">
        <v>2312.9</v>
      </c>
      <c r="J559" s="176">
        <f t="shared" si="50"/>
        <v>1</v>
      </c>
    </row>
    <row r="560" spans="1:10" ht="18.75">
      <c r="A560" s="97"/>
      <c r="B560" s="97"/>
      <c r="C560" s="103" t="s">
        <v>198</v>
      </c>
      <c r="D560" s="103" t="s">
        <v>589</v>
      </c>
      <c r="E560" s="113" t="s">
        <v>731</v>
      </c>
      <c r="F560" s="116"/>
      <c r="G560" s="114" t="e">
        <f aca="true" t="shared" si="55" ref="G560:I561">G561</f>
        <v>#REF!</v>
      </c>
      <c r="H560" s="114">
        <f t="shared" si="55"/>
        <v>1872.7513800000002</v>
      </c>
      <c r="I560" s="114">
        <f t="shared" si="55"/>
        <v>1862.86218</v>
      </c>
      <c r="J560" s="11">
        <f t="shared" si="50"/>
        <v>0.9947194271991405</v>
      </c>
    </row>
    <row r="561" spans="1:10" ht="18.75">
      <c r="A561" s="97"/>
      <c r="B561" s="97"/>
      <c r="C561" s="103" t="s">
        <v>199</v>
      </c>
      <c r="D561" s="103" t="s">
        <v>589</v>
      </c>
      <c r="E561" s="113" t="s">
        <v>200</v>
      </c>
      <c r="F561" s="116"/>
      <c r="G561" s="114" t="e">
        <f t="shared" si="55"/>
        <v>#REF!</v>
      </c>
      <c r="H561" s="114">
        <f t="shared" si="55"/>
        <v>1872.7513800000002</v>
      </c>
      <c r="I561" s="114">
        <f t="shared" si="55"/>
        <v>1862.86218</v>
      </c>
      <c r="J561" s="11">
        <f t="shared" si="50"/>
        <v>0.9947194271991405</v>
      </c>
    </row>
    <row r="562" spans="1:10" ht="18.75">
      <c r="A562" s="97"/>
      <c r="B562" s="97"/>
      <c r="C562" s="103" t="s">
        <v>201</v>
      </c>
      <c r="D562" s="103"/>
      <c r="E562" s="113" t="s">
        <v>660</v>
      </c>
      <c r="F562" s="116"/>
      <c r="G562" s="114" t="e">
        <f>#REF!+G563</f>
        <v>#REF!</v>
      </c>
      <c r="H562" s="114">
        <f>H563+H565</f>
        <v>1872.7513800000002</v>
      </c>
      <c r="I562" s="114">
        <f>I563+I565</f>
        <v>1862.86218</v>
      </c>
      <c r="J562" s="11">
        <f t="shared" si="50"/>
        <v>0.9947194271991405</v>
      </c>
    </row>
    <row r="563" spans="1:10" ht="18.75">
      <c r="A563" s="113"/>
      <c r="B563" s="113"/>
      <c r="C563" s="97" t="s">
        <v>1003</v>
      </c>
      <c r="D563" s="97"/>
      <c r="E563" s="117" t="s">
        <v>1230</v>
      </c>
      <c r="F563" s="116"/>
      <c r="G563" s="133">
        <f>G564</f>
        <v>193.00726</v>
      </c>
      <c r="H563" s="133">
        <f>H564</f>
        <v>193.12226</v>
      </c>
      <c r="I563" s="133">
        <f>I564</f>
        <v>193.12226</v>
      </c>
      <c r="J563" s="176">
        <f t="shared" si="50"/>
        <v>1</v>
      </c>
    </row>
    <row r="564" spans="1:10" ht="18.75">
      <c r="A564" s="113"/>
      <c r="B564" s="113"/>
      <c r="C564" s="97"/>
      <c r="D564" s="97" t="s">
        <v>14</v>
      </c>
      <c r="E564" s="117" t="s">
        <v>15</v>
      </c>
      <c r="F564" s="116"/>
      <c r="G564" s="133">
        <v>193.00726</v>
      </c>
      <c r="H564" s="133">
        <v>193.12226</v>
      </c>
      <c r="I564" s="133">
        <f>193.00726+0.115</f>
        <v>193.12226</v>
      </c>
      <c r="J564" s="176">
        <f t="shared" si="50"/>
        <v>1</v>
      </c>
    </row>
    <row r="565" spans="1:10" ht="18.75">
      <c r="A565" s="120"/>
      <c r="B565" s="120"/>
      <c r="C565" s="120" t="s">
        <v>1003</v>
      </c>
      <c r="D565" s="120"/>
      <c r="E565" s="122" t="s">
        <v>1005</v>
      </c>
      <c r="F565" s="123"/>
      <c r="G565" s="134">
        <f>G566</f>
        <v>193.00726</v>
      </c>
      <c r="H565" s="134">
        <f>H566</f>
        <v>1679.62912</v>
      </c>
      <c r="I565" s="134">
        <f>I566</f>
        <v>1669.73992</v>
      </c>
      <c r="J565" s="177">
        <f t="shared" si="50"/>
        <v>0.9941122716424444</v>
      </c>
    </row>
    <row r="566" spans="1:10" ht="18.75">
      <c r="A566" s="120"/>
      <c r="B566" s="120"/>
      <c r="C566" s="120"/>
      <c r="D566" s="120" t="s">
        <v>14</v>
      </c>
      <c r="E566" s="122" t="s">
        <v>15</v>
      </c>
      <c r="F566" s="123"/>
      <c r="G566" s="134">
        <v>193.00726</v>
      </c>
      <c r="H566" s="134">
        <v>1679.62912</v>
      </c>
      <c r="I566" s="134">
        <v>1669.73992</v>
      </c>
      <c r="J566" s="177">
        <f t="shared" si="50"/>
        <v>0.9941122716424444</v>
      </c>
    </row>
    <row r="567" spans="1:10" ht="18.75">
      <c r="A567" s="97"/>
      <c r="B567" s="118" t="s">
        <v>308</v>
      </c>
      <c r="C567" s="9"/>
      <c r="D567" s="9"/>
      <c r="E567" s="10" t="s">
        <v>309</v>
      </c>
      <c r="F567" s="114">
        <f aca="true" t="shared" si="56" ref="F567:H571">F568</f>
        <v>250</v>
      </c>
      <c r="G567" s="114">
        <f t="shared" si="56"/>
        <v>0</v>
      </c>
      <c r="H567" s="114">
        <f t="shared" si="56"/>
        <v>250</v>
      </c>
      <c r="I567" s="114"/>
      <c r="J567" s="11"/>
    </row>
    <row r="568" spans="1:10" ht="18.75">
      <c r="A568" s="103"/>
      <c r="B568" s="103"/>
      <c r="C568" s="103" t="s">
        <v>50</v>
      </c>
      <c r="D568" s="103" t="s">
        <v>589</v>
      </c>
      <c r="E568" s="113" t="s">
        <v>349</v>
      </c>
      <c r="F568" s="114">
        <f t="shared" si="56"/>
        <v>250</v>
      </c>
      <c r="G568" s="114">
        <f t="shared" si="56"/>
        <v>0</v>
      </c>
      <c r="H568" s="114">
        <f t="shared" si="56"/>
        <v>250</v>
      </c>
      <c r="I568" s="114"/>
      <c r="J568" s="11"/>
    </row>
    <row r="569" spans="1:10" ht="18.75">
      <c r="A569" s="103"/>
      <c r="B569" s="103"/>
      <c r="C569" s="103" t="s">
        <v>51</v>
      </c>
      <c r="D569" s="103" t="s">
        <v>589</v>
      </c>
      <c r="E569" s="113" t="s">
        <v>52</v>
      </c>
      <c r="F569" s="114">
        <f t="shared" si="56"/>
        <v>250</v>
      </c>
      <c r="G569" s="114">
        <f t="shared" si="56"/>
        <v>0</v>
      </c>
      <c r="H569" s="114">
        <f t="shared" si="56"/>
        <v>250</v>
      </c>
      <c r="I569" s="114"/>
      <c r="J569" s="11"/>
    </row>
    <row r="570" spans="1:10" ht="18.75">
      <c r="A570" s="103"/>
      <c r="B570" s="103"/>
      <c r="C570" s="103" t="s">
        <v>53</v>
      </c>
      <c r="D570" s="103"/>
      <c r="E570" s="113" t="s">
        <v>54</v>
      </c>
      <c r="F570" s="114">
        <f t="shared" si="56"/>
        <v>250</v>
      </c>
      <c r="G570" s="114">
        <f t="shared" si="56"/>
        <v>0</v>
      </c>
      <c r="H570" s="114">
        <f t="shared" si="56"/>
        <v>250</v>
      </c>
      <c r="I570" s="114"/>
      <c r="J570" s="11"/>
    </row>
    <row r="571" spans="1:10" ht="18.75">
      <c r="A571" s="103"/>
      <c r="B571" s="103"/>
      <c r="C571" s="97" t="s">
        <v>310</v>
      </c>
      <c r="D571" s="97" t="s">
        <v>589</v>
      </c>
      <c r="E571" s="115" t="s">
        <v>401</v>
      </c>
      <c r="F571" s="116">
        <f t="shared" si="56"/>
        <v>250</v>
      </c>
      <c r="G571" s="116">
        <f t="shared" si="56"/>
        <v>0</v>
      </c>
      <c r="H571" s="116">
        <f t="shared" si="56"/>
        <v>250</v>
      </c>
      <c r="I571" s="116"/>
      <c r="J571" s="176"/>
    </row>
    <row r="572" spans="1:10" ht="18.75">
      <c r="A572" s="97"/>
      <c r="B572" s="97"/>
      <c r="C572" s="97"/>
      <c r="D572" s="97" t="s">
        <v>18</v>
      </c>
      <c r="E572" s="117" t="s">
        <v>19</v>
      </c>
      <c r="F572" s="116">
        <v>250</v>
      </c>
      <c r="G572" s="116"/>
      <c r="H572" s="116">
        <f>SUM(F572:G572)</f>
        <v>250</v>
      </c>
      <c r="I572" s="116"/>
      <c r="J572" s="176"/>
    </row>
    <row r="573" spans="1:10" ht="18.75">
      <c r="A573" s="97"/>
      <c r="B573" s="9" t="s">
        <v>311</v>
      </c>
      <c r="C573" s="9"/>
      <c r="D573" s="9"/>
      <c r="E573" s="10" t="s">
        <v>312</v>
      </c>
      <c r="F573" s="114">
        <f>F574+F615+F609+F580</f>
        <v>78302.6</v>
      </c>
      <c r="G573" s="114">
        <f>G574+G615+G609+G580</f>
        <v>249.8</v>
      </c>
      <c r="H573" s="114">
        <f>H574+H615+H609+H580</f>
        <v>138858.51640000002</v>
      </c>
      <c r="I573" s="114">
        <f>I574+I615+I609+I580</f>
        <v>131157.20105</v>
      </c>
      <c r="J573" s="11">
        <f t="shared" si="50"/>
        <v>0.944538401031051</v>
      </c>
    </row>
    <row r="574" spans="1:10" ht="18.75">
      <c r="A574" s="97"/>
      <c r="B574" s="118" t="s">
        <v>313</v>
      </c>
      <c r="C574" s="9"/>
      <c r="D574" s="9"/>
      <c r="E574" s="10" t="s">
        <v>314</v>
      </c>
      <c r="F574" s="114">
        <f aca="true" t="shared" si="57" ref="F574:I578">F575</f>
        <v>13708.2</v>
      </c>
      <c r="G574" s="114">
        <f t="shared" si="57"/>
        <v>0</v>
      </c>
      <c r="H574" s="114">
        <f t="shared" si="57"/>
        <v>13708.2</v>
      </c>
      <c r="I574" s="114">
        <f t="shared" si="57"/>
        <v>12353.8</v>
      </c>
      <c r="J574" s="11">
        <f t="shared" si="50"/>
        <v>0.9011978232007118</v>
      </c>
    </row>
    <row r="575" spans="1:10" ht="37.5">
      <c r="A575" s="103"/>
      <c r="B575" s="103"/>
      <c r="C575" s="103" t="s">
        <v>221</v>
      </c>
      <c r="D575" s="103" t="s">
        <v>589</v>
      </c>
      <c r="E575" s="113" t="s">
        <v>336</v>
      </c>
      <c r="F575" s="114">
        <f t="shared" si="57"/>
        <v>13708.2</v>
      </c>
      <c r="G575" s="114">
        <f t="shared" si="57"/>
        <v>0</v>
      </c>
      <c r="H575" s="114">
        <f t="shared" si="57"/>
        <v>13708.2</v>
      </c>
      <c r="I575" s="114">
        <f t="shared" si="57"/>
        <v>12353.8</v>
      </c>
      <c r="J575" s="11">
        <f t="shared" si="50"/>
        <v>0.9011978232007118</v>
      </c>
    </row>
    <row r="576" spans="1:10" ht="37.5">
      <c r="A576" s="103"/>
      <c r="B576" s="103"/>
      <c r="C576" s="103" t="s">
        <v>228</v>
      </c>
      <c r="D576" s="103" t="s">
        <v>589</v>
      </c>
      <c r="E576" s="113" t="s">
        <v>229</v>
      </c>
      <c r="F576" s="114">
        <f t="shared" si="57"/>
        <v>13708.2</v>
      </c>
      <c r="G576" s="114">
        <f t="shared" si="57"/>
        <v>0</v>
      </c>
      <c r="H576" s="114">
        <f t="shared" si="57"/>
        <v>13708.2</v>
      </c>
      <c r="I576" s="114">
        <f t="shared" si="57"/>
        <v>12353.8</v>
      </c>
      <c r="J576" s="11">
        <f t="shared" si="50"/>
        <v>0.9011978232007118</v>
      </c>
    </row>
    <row r="577" spans="1:10" ht="37.5">
      <c r="A577" s="103"/>
      <c r="B577" s="103"/>
      <c r="C577" s="103" t="s">
        <v>230</v>
      </c>
      <c r="D577" s="103"/>
      <c r="E577" s="113" t="s">
        <v>32</v>
      </c>
      <c r="F577" s="114">
        <f t="shared" si="57"/>
        <v>13708.2</v>
      </c>
      <c r="G577" s="114">
        <f t="shared" si="57"/>
        <v>0</v>
      </c>
      <c r="H577" s="114">
        <f t="shared" si="57"/>
        <v>13708.2</v>
      </c>
      <c r="I577" s="114">
        <f t="shared" si="57"/>
        <v>12353.8</v>
      </c>
      <c r="J577" s="11">
        <f t="shared" si="50"/>
        <v>0.9011978232007118</v>
      </c>
    </row>
    <row r="578" spans="1:10" ht="37.5">
      <c r="A578" s="103"/>
      <c r="B578" s="103"/>
      <c r="C578" s="97" t="s">
        <v>235</v>
      </c>
      <c r="D578" s="97" t="s">
        <v>589</v>
      </c>
      <c r="E578" s="115" t="s">
        <v>812</v>
      </c>
      <c r="F578" s="116">
        <f t="shared" si="57"/>
        <v>13708.2</v>
      </c>
      <c r="G578" s="116">
        <f t="shared" si="57"/>
        <v>0</v>
      </c>
      <c r="H578" s="116">
        <f t="shared" si="57"/>
        <v>13708.2</v>
      </c>
      <c r="I578" s="116">
        <f t="shared" si="57"/>
        <v>12353.8</v>
      </c>
      <c r="J578" s="176">
        <f t="shared" si="50"/>
        <v>0.9011978232007118</v>
      </c>
    </row>
    <row r="579" spans="1:10" ht="18.75">
      <c r="A579" s="97"/>
      <c r="B579" s="97"/>
      <c r="C579" s="97"/>
      <c r="D579" s="97" t="s">
        <v>23</v>
      </c>
      <c r="E579" s="117" t="s">
        <v>24</v>
      </c>
      <c r="F579" s="116">
        <v>13708.2</v>
      </c>
      <c r="G579" s="116"/>
      <c r="H579" s="116">
        <f>SUM(F579:G579)</f>
        <v>13708.2</v>
      </c>
      <c r="I579" s="116">
        <v>12353.8</v>
      </c>
      <c r="J579" s="176">
        <f t="shared" si="50"/>
        <v>0.9011978232007118</v>
      </c>
    </row>
    <row r="580" spans="1:10" ht="18.75">
      <c r="A580" s="97"/>
      <c r="B580" s="9" t="s">
        <v>315</v>
      </c>
      <c r="C580" s="9"/>
      <c r="D580" s="9"/>
      <c r="E580" s="10" t="s">
        <v>316</v>
      </c>
      <c r="F580" s="114">
        <f>F595</f>
        <v>19788.4</v>
      </c>
      <c r="G580" s="114">
        <f>G595</f>
        <v>0</v>
      </c>
      <c r="H580" s="114">
        <f>H595+H581</f>
        <v>83608.0864</v>
      </c>
      <c r="I580" s="114">
        <f>I595+I581</f>
        <v>79672.60105</v>
      </c>
      <c r="J580" s="11">
        <f t="shared" si="50"/>
        <v>0.9529293694012831</v>
      </c>
    </row>
    <row r="581" spans="1:10" ht="18.75">
      <c r="A581" s="97"/>
      <c r="B581" s="9"/>
      <c r="C581" s="103" t="s">
        <v>765</v>
      </c>
      <c r="D581" s="103" t="s">
        <v>589</v>
      </c>
      <c r="E581" s="105" t="s">
        <v>729</v>
      </c>
      <c r="F581" s="114"/>
      <c r="G581" s="114"/>
      <c r="H581" s="114">
        <f>H591+H582</f>
        <v>57530.4464</v>
      </c>
      <c r="I581" s="114">
        <f>I591+I582</f>
        <v>54941.36105</v>
      </c>
      <c r="J581" s="11">
        <f t="shared" si="50"/>
        <v>0.9549962582942864</v>
      </c>
    </row>
    <row r="582" spans="1:10" ht="18.75">
      <c r="A582" s="97"/>
      <c r="B582" s="9"/>
      <c r="C582" s="103" t="s">
        <v>167</v>
      </c>
      <c r="D582" s="103" t="s">
        <v>589</v>
      </c>
      <c r="E582" s="113" t="s">
        <v>168</v>
      </c>
      <c r="F582" s="114"/>
      <c r="G582" s="114"/>
      <c r="H582" s="114">
        <f>H583+H588</f>
        <v>48725.3464</v>
      </c>
      <c r="I582" s="114">
        <f>I583+I588</f>
        <v>47896.66105</v>
      </c>
      <c r="J582" s="11">
        <f aca="true" t="shared" si="58" ref="J582:J645">I582/H582</f>
        <v>0.9829927253221129</v>
      </c>
    </row>
    <row r="583" spans="1:10" ht="18.75">
      <c r="A583" s="97"/>
      <c r="B583" s="9"/>
      <c r="C583" s="103" t="s">
        <v>169</v>
      </c>
      <c r="D583" s="103"/>
      <c r="E583" s="113" t="s">
        <v>170</v>
      </c>
      <c r="F583" s="114"/>
      <c r="G583" s="114"/>
      <c r="H583" s="114">
        <f>H584+H586</f>
        <v>47498.5638</v>
      </c>
      <c r="I583" s="114">
        <f>I584+I586</f>
        <v>46669.878450000004</v>
      </c>
      <c r="J583" s="11">
        <f t="shared" si="58"/>
        <v>0.9825534651218233</v>
      </c>
    </row>
    <row r="584" spans="1:10" ht="18.75">
      <c r="A584" s="97"/>
      <c r="B584" s="9"/>
      <c r="C584" s="97" t="s">
        <v>778</v>
      </c>
      <c r="D584" s="97" t="s">
        <v>589</v>
      </c>
      <c r="E584" s="115" t="s">
        <v>966</v>
      </c>
      <c r="F584" s="114"/>
      <c r="G584" s="114"/>
      <c r="H584" s="133">
        <f>H585</f>
        <v>23351.61395</v>
      </c>
      <c r="I584" s="133">
        <f>I585</f>
        <v>22937.27845</v>
      </c>
      <c r="J584" s="176">
        <f t="shared" si="58"/>
        <v>0.9822566653899313</v>
      </c>
    </row>
    <row r="585" spans="1:10" ht="18.75">
      <c r="A585" s="97"/>
      <c r="B585" s="9"/>
      <c r="C585" s="120"/>
      <c r="D585" s="97" t="s">
        <v>23</v>
      </c>
      <c r="E585" s="115" t="s">
        <v>24</v>
      </c>
      <c r="F585" s="114"/>
      <c r="G585" s="114"/>
      <c r="H585" s="133">
        <v>23351.61395</v>
      </c>
      <c r="I585" s="133">
        <v>22937.27845</v>
      </c>
      <c r="J585" s="176">
        <f t="shared" si="58"/>
        <v>0.9822566653899313</v>
      </c>
    </row>
    <row r="586" spans="1:10" ht="18.75">
      <c r="A586" s="97"/>
      <c r="B586" s="9"/>
      <c r="C586" s="120" t="s">
        <v>778</v>
      </c>
      <c r="D586" s="120" t="s">
        <v>589</v>
      </c>
      <c r="E586" s="125" t="s">
        <v>967</v>
      </c>
      <c r="F586" s="114"/>
      <c r="G586" s="114"/>
      <c r="H586" s="134">
        <f>H587</f>
        <v>24146.94985</v>
      </c>
      <c r="I586" s="134">
        <f>I587</f>
        <v>23732.6</v>
      </c>
      <c r="J586" s="177">
        <f t="shared" si="58"/>
        <v>0.982840489064916</v>
      </c>
    </row>
    <row r="587" spans="1:10" ht="18.75">
      <c r="A587" s="97"/>
      <c r="B587" s="9"/>
      <c r="C587" s="103"/>
      <c r="D587" s="120" t="s">
        <v>23</v>
      </c>
      <c r="E587" s="125" t="s">
        <v>24</v>
      </c>
      <c r="F587" s="114"/>
      <c r="G587" s="114"/>
      <c r="H587" s="134">
        <v>24146.94985</v>
      </c>
      <c r="I587" s="134">
        <v>23732.6</v>
      </c>
      <c r="J587" s="177">
        <f t="shared" si="58"/>
        <v>0.982840489064916</v>
      </c>
    </row>
    <row r="588" spans="1:10" ht="37.5">
      <c r="A588" s="97"/>
      <c r="B588" s="9"/>
      <c r="C588" s="103" t="s">
        <v>779</v>
      </c>
      <c r="D588" s="120"/>
      <c r="E588" s="183" t="s">
        <v>1006</v>
      </c>
      <c r="F588" s="114"/>
      <c r="G588" s="114"/>
      <c r="H588" s="184">
        <f>H589</f>
        <v>1226.7826</v>
      </c>
      <c r="I588" s="184">
        <f>I589</f>
        <v>1226.7826</v>
      </c>
      <c r="J588" s="185">
        <f t="shared" si="58"/>
        <v>1</v>
      </c>
    </row>
    <row r="589" spans="1:10" ht="18.75">
      <c r="A589" s="97"/>
      <c r="B589" s="9"/>
      <c r="C589" s="120" t="s">
        <v>1007</v>
      </c>
      <c r="D589" s="120"/>
      <c r="E589" s="125" t="s">
        <v>1008</v>
      </c>
      <c r="F589" s="114"/>
      <c r="G589" s="114"/>
      <c r="H589" s="134">
        <f>H590</f>
        <v>1226.7826</v>
      </c>
      <c r="I589" s="134">
        <f>I590</f>
        <v>1226.7826</v>
      </c>
      <c r="J589" s="177">
        <f t="shared" si="58"/>
        <v>1</v>
      </c>
    </row>
    <row r="590" spans="1:10" ht="18.75">
      <c r="A590" s="97"/>
      <c r="B590" s="9"/>
      <c r="C590" s="103"/>
      <c r="D590" s="120" t="s">
        <v>23</v>
      </c>
      <c r="E590" s="125" t="s">
        <v>24</v>
      </c>
      <c r="F590" s="114"/>
      <c r="G590" s="114"/>
      <c r="H590" s="134">
        <v>1226.7826</v>
      </c>
      <c r="I590" s="134">
        <v>1226.7826</v>
      </c>
      <c r="J590" s="177">
        <f t="shared" si="58"/>
        <v>1</v>
      </c>
    </row>
    <row r="591" spans="1:10" ht="37.5">
      <c r="A591" s="97"/>
      <c r="B591" s="9"/>
      <c r="C591" s="104" t="s">
        <v>180</v>
      </c>
      <c r="D591" s="104"/>
      <c r="E591" s="106" t="s">
        <v>730</v>
      </c>
      <c r="F591" s="114"/>
      <c r="G591" s="114"/>
      <c r="H591" s="114">
        <f aca="true" t="shared" si="59" ref="H591:I593">H592</f>
        <v>8805.1</v>
      </c>
      <c r="I591" s="114">
        <f t="shared" si="59"/>
        <v>7044.7</v>
      </c>
      <c r="J591" s="11">
        <f t="shared" si="58"/>
        <v>0.800070413737493</v>
      </c>
    </row>
    <row r="592" spans="1:10" ht="18.75">
      <c r="A592" s="97"/>
      <c r="B592" s="9"/>
      <c r="C592" s="104" t="s">
        <v>357</v>
      </c>
      <c r="D592" s="104"/>
      <c r="E592" s="106" t="s">
        <v>356</v>
      </c>
      <c r="F592" s="114"/>
      <c r="G592" s="114"/>
      <c r="H592" s="114">
        <f t="shared" si="59"/>
        <v>8805.1</v>
      </c>
      <c r="I592" s="114">
        <f t="shared" si="59"/>
        <v>7044.7</v>
      </c>
      <c r="J592" s="11">
        <f t="shared" si="58"/>
        <v>0.800070413737493</v>
      </c>
    </row>
    <row r="593" spans="1:10" ht="56.25">
      <c r="A593" s="120"/>
      <c r="B593" s="124"/>
      <c r="C593" s="124" t="s">
        <v>813</v>
      </c>
      <c r="D593" s="124"/>
      <c r="E593" s="99" t="s">
        <v>1009</v>
      </c>
      <c r="F593" s="123"/>
      <c r="G593" s="123"/>
      <c r="H593" s="123">
        <f t="shared" si="59"/>
        <v>8805.1</v>
      </c>
      <c r="I593" s="123">
        <f t="shared" si="59"/>
        <v>7044.7</v>
      </c>
      <c r="J593" s="177">
        <f t="shared" si="58"/>
        <v>0.800070413737493</v>
      </c>
    </row>
    <row r="594" spans="1:10" ht="18.75">
      <c r="A594" s="120"/>
      <c r="B594" s="124"/>
      <c r="C594" s="124"/>
      <c r="D594" s="120" t="s">
        <v>48</v>
      </c>
      <c r="E594" s="122" t="s">
        <v>49</v>
      </c>
      <c r="F594" s="123"/>
      <c r="G594" s="123"/>
      <c r="H594" s="123">
        <v>8805.1</v>
      </c>
      <c r="I594" s="123">
        <v>7044.7</v>
      </c>
      <c r="J594" s="177">
        <f t="shared" si="58"/>
        <v>0.800070413737493</v>
      </c>
    </row>
    <row r="595" spans="1:10" ht="18.75">
      <c r="A595" s="97"/>
      <c r="B595" s="97"/>
      <c r="C595" s="9" t="s">
        <v>212</v>
      </c>
      <c r="D595" s="103"/>
      <c r="E595" s="119" t="s">
        <v>921</v>
      </c>
      <c r="F595" s="114">
        <f>F596</f>
        <v>19788.4</v>
      </c>
      <c r="G595" s="114">
        <f>G596</f>
        <v>0</v>
      </c>
      <c r="H595" s="114">
        <f>H596</f>
        <v>26077.64</v>
      </c>
      <c r="I595" s="114">
        <f>I596</f>
        <v>24731.239999999998</v>
      </c>
      <c r="J595" s="11">
        <f t="shared" si="58"/>
        <v>0.948369561049236</v>
      </c>
    </row>
    <row r="596" spans="1:10" ht="37.5">
      <c r="A596" s="97"/>
      <c r="B596" s="97"/>
      <c r="C596" s="9" t="s">
        <v>216</v>
      </c>
      <c r="D596" s="103"/>
      <c r="E596" s="119" t="s">
        <v>922</v>
      </c>
      <c r="F596" s="114">
        <f>F597+F604</f>
        <v>19788.4</v>
      </c>
      <c r="G596" s="114">
        <f>G597+G604</f>
        <v>0</v>
      </c>
      <c r="H596" s="114">
        <f>H597+H604</f>
        <v>26077.64</v>
      </c>
      <c r="I596" s="114">
        <f>I597+I604</f>
        <v>24731.239999999998</v>
      </c>
      <c r="J596" s="11">
        <f t="shared" si="58"/>
        <v>0.948369561049236</v>
      </c>
    </row>
    <row r="597" spans="1:10" ht="18.75">
      <c r="A597" s="97"/>
      <c r="B597" s="97"/>
      <c r="C597" s="9" t="s">
        <v>219</v>
      </c>
      <c r="D597" s="103"/>
      <c r="E597" s="119" t="s">
        <v>220</v>
      </c>
      <c r="F597" s="114">
        <f>F600+F602+F598</f>
        <v>17380.800000000003</v>
      </c>
      <c r="G597" s="114">
        <f>G600+G602+G598</f>
        <v>0</v>
      </c>
      <c r="H597" s="114">
        <f>H600+H602+H598</f>
        <v>23669.9</v>
      </c>
      <c r="I597" s="114">
        <f>I600+I602+I598</f>
        <v>22323.5</v>
      </c>
      <c r="J597" s="11">
        <f t="shared" si="58"/>
        <v>0.9431176304082399</v>
      </c>
    </row>
    <row r="598" spans="1:10" ht="37.5">
      <c r="A598" s="120"/>
      <c r="B598" s="120"/>
      <c r="C598" s="120" t="s">
        <v>720</v>
      </c>
      <c r="D598" s="120"/>
      <c r="E598" s="122" t="s">
        <v>814</v>
      </c>
      <c r="F598" s="123">
        <f>F599</f>
        <v>4929.4</v>
      </c>
      <c r="G598" s="132">
        <f>G599</f>
        <v>0</v>
      </c>
      <c r="H598" s="132">
        <f>H599</f>
        <v>7358.4</v>
      </c>
      <c r="I598" s="132">
        <f>I599</f>
        <v>6012</v>
      </c>
      <c r="J598" s="177">
        <f t="shared" si="58"/>
        <v>0.8170254403131116</v>
      </c>
    </row>
    <row r="599" spans="1:10" ht="18.75">
      <c r="A599" s="120"/>
      <c r="B599" s="120"/>
      <c r="C599" s="120"/>
      <c r="D599" s="120" t="s">
        <v>23</v>
      </c>
      <c r="E599" s="122" t="s">
        <v>24</v>
      </c>
      <c r="F599" s="123">
        <v>4929.4</v>
      </c>
      <c r="G599" s="132"/>
      <c r="H599" s="132">
        <v>7358.4</v>
      </c>
      <c r="I599" s="132">
        <v>6012</v>
      </c>
      <c r="J599" s="177">
        <f t="shared" si="58"/>
        <v>0.8170254403131116</v>
      </c>
    </row>
    <row r="600" spans="1:10" ht="18.75">
      <c r="A600" s="120"/>
      <c r="B600" s="120"/>
      <c r="C600" s="124" t="s">
        <v>339</v>
      </c>
      <c r="D600" s="120"/>
      <c r="E600" s="122" t="s">
        <v>674</v>
      </c>
      <c r="F600" s="123">
        <f>F601</f>
        <v>4669.3</v>
      </c>
      <c r="G600" s="132">
        <f>G601</f>
        <v>0</v>
      </c>
      <c r="H600" s="132">
        <f>H601</f>
        <v>7808.7</v>
      </c>
      <c r="I600" s="132">
        <f>I601</f>
        <v>7808.7</v>
      </c>
      <c r="J600" s="177">
        <f t="shared" si="58"/>
        <v>1</v>
      </c>
    </row>
    <row r="601" spans="1:10" ht="18.75">
      <c r="A601" s="120"/>
      <c r="B601" s="120"/>
      <c r="C601" s="124"/>
      <c r="D601" s="120" t="s">
        <v>23</v>
      </c>
      <c r="E601" s="122" t="s">
        <v>24</v>
      </c>
      <c r="F601" s="123">
        <v>4669.3</v>
      </c>
      <c r="G601" s="132"/>
      <c r="H601" s="132">
        <v>7808.7</v>
      </c>
      <c r="I601" s="132">
        <v>7808.7</v>
      </c>
      <c r="J601" s="177">
        <f t="shared" si="58"/>
        <v>1</v>
      </c>
    </row>
    <row r="602" spans="1:10" ht="37.5">
      <c r="A602" s="120"/>
      <c r="B602" s="120"/>
      <c r="C602" s="124" t="s">
        <v>675</v>
      </c>
      <c r="D602" s="120"/>
      <c r="E602" s="122" t="s">
        <v>676</v>
      </c>
      <c r="F602" s="123">
        <f>F603</f>
        <v>7782.1</v>
      </c>
      <c r="G602" s="132">
        <f>G603</f>
        <v>0</v>
      </c>
      <c r="H602" s="132">
        <f>H603</f>
        <v>8502.8</v>
      </c>
      <c r="I602" s="132">
        <f>I603</f>
        <v>8502.8</v>
      </c>
      <c r="J602" s="177">
        <f t="shared" si="58"/>
        <v>1</v>
      </c>
    </row>
    <row r="603" spans="1:10" ht="18.75">
      <c r="A603" s="120"/>
      <c r="B603" s="120"/>
      <c r="C603" s="124"/>
      <c r="D603" s="120" t="s">
        <v>23</v>
      </c>
      <c r="E603" s="122" t="s">
        <v>24</v>
      </c>
      <c r="F603" s="123">
        <v>7782.1</v>
      </c>
      <c r="G603" s="132"/>
      <c r="H603" s="132">
        <v>8502.8</v>
      </c>
      <c r="I603" s="132">
        <v>8502.8</v>
      </c>
      <c r="J603" s="177">
        <f t="shared" si="58"/>
        <v>1</v>
      </c>
    </row>
    <row r="604" spans="1:10" ht="18.75">
      <c r="A604" s="103"/>
      <c r="B604" s="103"/>
      <c r="C604" s="9" t="s">
        <v>1010</v>
      </c>
      <c r="D604" s="103"/>
      <c r="E604" s="119" t="s">
        <v>973</v>
      </c>
      <c r="F604" s="114">
        <f>F605+F607</f>
        <v>2407.6000000000004</v>
      </c>
      <c r="G604" s="114">
        <f>G605+G607</f>
        <v>0</v>
      </c>
      <c r="H604" s="114">
        <f>H605+H607</f>
        <v>2407.74</v>
      </c>
      <c r="I604" s="114">
        <f>I605+I607</f>
        <v>2407.74</v>
      </c>
      <c r="J604" s="176">
        <f t="shared" si="58"/>
        <v>1</v>
      </c>
    </row>
    <row r="605" spans="1:10" ht="18.75">
      <c r="A605" s="97"/>
      <c r="B605" s="97"/>
      <c r="C605" s="8" t="s">
        <v>1011</v>
      </c>
      <c r="D605" s="97"/>
      <c r="E605" s="117" t="s">
        <v>1012</v>
      </c>
      <c r="F605" s="186">
        <f>F606</f>
        <v>198.8</v>
      </c>
      <c r="G605" s="186">
        <f>G606</f>
        <v>0</v>
      </c>
      <c r="H605" s="133">
        <f>H606</f>
        <v>198.80422</v>
      </c>
      <c r="I605" s="133">
        <f>I606</f>
        <v>198.80422</v>
      </c>
      <c r="J605" s="176">
        <f t="shared" si="58"/>
        <v>1</v>
      </c>
    </row>
    <row r="606" spans="1:10" ht="18.75">
      <c r="A606" s="97"/>
      <c r="B606" s="97"/>
      <c r="C606" s="8"/>
      <c r="D606" s="97" t="s">
        <v>23</v>
      </c>
      <c r="E606" s="117" t="s">
        <v>24</v>
      </c>
      <c r="F606" s="116">
        <v>198.8</v>
      </c>
      <c r="G606" s="116"/>
      <c r="H606" s="133">
        <v>198.80422</v>
      </c>
      <c r="I606" s="133">
        <v>198.80422</v>
      </c>
      <c r="J606" s="176">
        <f t="shared" si="58"/>
        <v>1</v>
      </c>
    </row>
    <row r="607" spans="1:10" ht="37.5">
      <c r="A607" s="137"/>
      <c r="B607" s="129"/>
      <c r="C607" s="124" t="s">
        <v>1011</v>
      </c>
      <c r="D607" s="120" t="s">
        <v>589</v>
      </c>
      <c r="E607" s="125" t="s">
        <v>1013</v>
      </c>
      <c r="F607" s="123">
        <f>F608</f>
        <v>2208.8</v>
      </c>
      <c r="G607" s="123">
        <f>G608</f>
        <v>0</v>
      </c>
      <c r="H607" s="134">
        <f>H608</f>
        <v>2208.93578</v>
      </c>
      <c r="I607" s="134">
        <f>I608</f>
        <v>2208.93578</v>
      </c>
      <c r="J607" s="177">
        <f t="shared" si="58"/>
        <v>1</v>
      </c>
    </row>
    <row r="608" spans="1:10" ht="18.75">
      <c r="A608" s="137"/>
      <c r="B608" s="129"/>
      <c r="C608" s="120"/>
      <c r="D608" s="120" t="s">
        <v>23</v>
      </c>
      <c r="E608" s="122" t="s">
        <v>24</v>
      </c>
      <c r="F608" s="123">
        <v>2208.8</v>
      </c>
      <c r="G608" s="123"/>
      <c r="H608" s="134">
        <v>2208.93578</v>
      </c>
      <c r="I608" s="134">
        <v>2208.93578</v>
      </c>
      <c r="J608" s="177">
        <f t="shared" si="58"/>
        <v>1</v>
      </c>
    </row>
    <row r="609" spans="1:10" ht="18.75">
      <c r="A609" s="97"/>
      <c r="B609" s="110">
        <v>1004</v>
      </c>
      <c r="C609" s="9"/>
      <c r="D609" s="97"/>
      <c r="E609" s="119" t="s">
        <v>324</v>
      </c>
      <c r="F609" s="114">
        <f>F610</f>
        <v>32789.3</v>
      </c>
      <c r="G609" s="114">
        <f aca="true" t="shared" si="60" ref="G609:I613">G610</f>
        <v>0</v>
      </c>
      <c r="H609" s="114">
        <f t="shared" si="60"/>
        <v>32789.33</v>
      </c>
      <c r="I609" s="114">
        <f t="shared" si="60"/>
        <v>31681.8</v>
      </c>
      <c r="J609" s="176">
        <f t="shared" si="58"/>
        <v>0.9662228535929218</v>
      </c>
    </row>
    <row r="610" spans="1:10" ht="18.75">
      <c r="A610" s="97"/>
      <c r="B610" s="110"/>
      <c r="C610" s="103" t="s">
        <v>212</v>
      </c>
      <c r="D610" s="103" t="s">
        <v>589</v>
      </c>
      <c r="E610" s="113" t="s">
        <v>921</v>
      </c>
      <c r="F610" s="114">
        <f>F611</f>
        <v>32789.3</v>
      </c>
      <c r="G610" s="114">
        <f t="shared" si="60"/>
        <v>0</v>
      </c>
      <c r="H610" s="114">
        <f t="shared" si="60"/>
        <v>32789.33</v>
      </c>
      <c r="I610" s="114">
        <f t="shared" si="60"/>
        <v>31681.8</v>
      </c>
      <c r="J610" s="176">
        <f t="shared" si="58"/>
        <v>0.9662228535929218</v>
      </c>
    </row>
    <row r="611" spans="1:10" ht="37.5">
      <c r="A611" s="97"/>
      <c r="B611" s="110"/>
      <c r="C611" s="103" t="s">
        <v>216</v>
      </c>
      <c r="D611" s="103" t="s">
        <v>589</v>
      </c>
      <c r="E611" s="113" t="s">
        <v>922</v>
      </c>
      <c r="F611" s="114">
        <f>F612</f>
        <v>32789.3</v>
      </c>
      <c r="G611" s="114">
        <f t="shared" si="60"/>
        <v>0</v>
      </c>
      <c r="H611" s="114">
        <f t="shared" si="60"/>
        <v>32789.33</v>
      </c>
      <c r="I611" s="114">
        <f t="shared" si="60"/>
        <v>31681.8</v>
      </c>
      <c r="J611" s="176">
        <f t="shared" si="58"/>
        <v>0.9662228535929218</v>
      </c>
    </row>
    <row r="612" spans="1:10" ht="18.75">
      <c r="A612" s="97"/>
      <c r="B612" s="110"/>
      <c r="C612" s="103" t="s">
        <v>219</v>
      </c>
      <c r="D612" s="103"/>
      <c r="E612" s="113" t="s">
        <v>220</v>
      </c>
      <c r="F612" s="114">
        <f>F613</f>
        <v>32789.3</v>
      </c>
      <c r="G612" s="114">
        <f t="shared" si="60"/>
        <v>0</v>
      </c>
      <c r="H612" s="114">
        <f t="shared" si="60"/>
        <v>32789.33</v>
      </c>
      <c r="I612" s="114">
        <f t="shared" si="60"/>
        <v>31681.8</v>
      </c>
      <c r="J612" s="176">
        <f t="shared" si="58"/>
        <v>0.9662228535929218</v>
      </c>
    </row>
    <row r="613" spans="1:10" ht="56.25">
      <c r="A613" s="120"/>
      <c r="B613" s="148"/>
      <c r="C613" s="120" t="s">
        <v>677</v>
      </c>
      <c r="D613" s="120"/>
      <c r="E613" s="122" t="s">
        <v>678</v>
      </c>
      <c r="F613" s="123">
        <f>F614</f>
        <v>32789.3</v>
      </c>
      <c r="G613" s="123">
        <f t="shared" si="60"/>
        <v>0</v>
      </c>
      <c r="H613" s="123">
        <f t="shared" si="60"/>
        <v>32789.33</v>
      </c>
      <c r="I613" s="123">
        <f>I614</f>
        <v>31681.8</v>
      </c>
      <c r="J613" s="177">
        <f t="shared" si="58"/>
        <v>0.9662228535929218</v>
      </c>
    </row>
    <row r="614" spans="1:10" ht="18.75">
      <c r="A614" s="120"/>
      <c r="B614" s="148"/>
      <c r="C614" s="120"/>
      <c r="D614" s="120" t="s">
        <v>158</v>
      </c>
      <c r="E614" s="122" t="s">
        <v>173</v>
      </c>
      <c r="F614" s="123">
        <v>32789.3</v>
      </c>
      <c r="G614" s="123"/>
      <c r="H614" s="123">
        <v>32789.33</v>
      </c>
      <c r="I614" s="123">
        <v>31681.8</v>
      </c>
      <c r="J614" s="177">
        <f t="shared" si="58"/>
        <v>0.9662228535929218</v>
      </c>
    </row>
    <row r="615" spans="1:10" ht="18.75">
      <c r="A615" s="97"/>
      <c r="B615" s="118">
        <v>1006</v>
      </c>
      <c r="C615" s="9"/>
      <c r="D615" s="9"/>
      <c r="E615" s="10" t="s">
        <v>317</v>
      </c>
      <c r="F615" s="114">
        <f>F621+F632+F616</f>
        <v>12016.7</v>
      </c>
      <c r="G615" s="114">
        <f>G621+G632+G616</f>
        <v>249.8</v>
      </c>
      <c r="H615" s="114">
        <f>H621+H632+H616</f>
        <v>8752.900000000001</v>
      </c>
      <c r="I615" s="114">
        <f>I621+I632+I616</f>
        <v>7449</v>
      </c>
      <c r="J615" s="11">
        <f t="shared" si="58"/>
        <v>0.8510322293182829</v>
      </c>
    </row>
    <row r="616" spans="1:10" ht="18.75">
      <c r="A616" s="97"/>
      <c r="B616" s="118"/>
      <c r="C616" s="103" t="s">
        <v>765</v>
      </c>
      <c r="D616" s="103" t="s">
        <v>589</v>
      </c>
      <c r="E616" s="105" t="s">
        <v>729</v>
      </c>
      <c r="F616" s="114">
        <f aca="true" t="shared" si="61" ref="F616:I619">F617</f>
        <v>5000</v>
      </c>
      <c r="G616" s="114">
        <f t="shared" si="61"/>
        <v>0</v>
      </c>
      <c r="H616" s="114">
        <f t="shared" si="61"/>
        <v>232.5</v>
      </c>
      <c r="I616" s="114">
        <f t="shared" si="61"/>
        <v>229.9</v>
      </c>
      <c r="J616" s="11">
        <f t="shared" si="58"/>
        <v>0.9888172043010753</v>
      </c>
    </row>
    <row r="617" spans="1:10" ht="37.5">
      <c r="A617" s="97"/>
      <c r="B617" s="118"/>
      <c r="C617" s="104" t="s">
        <v>180</v>
      </c>
      <c r="D617" s="104"/>
      <c r="E617" s="106" t="s">
        <v>730</v>
      </c>
      <c r="F617" s="114">
        <f t="shared" si="61"/>
        <v>5000</v>
      </c>
      <c r="G617" s="114">
        <f t="shared" si="61"/>
        <v>0</v>
      </c>
      <c r="H617" s="114">
        <f t="shared" si="61"/>
        <v>232.5</v>
      </c>
      <c r="I617" s="114">
        <f t="shared" si="61"/>
        <v>229.9</v>
      </c>
      <c r="J617" s="11">
        <f t="shared" si="58"/>
        <v>0.9888172043010753</v>
      </c>
    </row>
    <row r="618" spans="1:10" ht="18.75">
      <c r="A618" s="97"/>
      <c r="B618" s="118"/>
      <c r="C618" s="104" t="s">
        <v>357</v>
      </c>
      <c r="D618" s="104"/>
      <c r="E618" s="106" t="s">
        <v>356</v>
      </c>
      <c r="F618" s="114">
        <f t="shared" si="61"/>
        <v>5000</v>
      </c>
      <c r="G618" s="114">
        <f t="shared" si="61"/>
        <v>0</v>
      </c>
      <c r="H618" s="114">
        <f t="shared" si="61"/>
        <v>232.5</v>
      </c>
      <c r="I618" s="114">
        <f t="shared" si="61"/>
        <v>229.9</v>
      </c>
      <c r="J618" s="11">
        <f t="shared" si="58"/>
        <v>0.9888172043010753</v>
      </c>
    </row>
    <row r="619" spans="1:10" ht="18.75">
      <c r="A619" s="97"/>
      <c r="B619" s="118"/>
      <c r="C619" s="107" t="s">
        <v>766</v>
      </c>
      <c r="D619" s="107"/>
      <c r="E619" s="138" t="s">
        <v>767</v>
      </c>
      <c r="F619" s="116">
        <f>F620</f>
        <v>5000</v>
      </c>
      <c r="G619" s="116">
        <f t="shared" si="61"/>
        <v>0</v>
      </c>
      <c r="H619" s="116">
        <f t="shared" si="61"/>
        <v>232.5</v>
      </c>
      <c r="I619" s="116">
        <f t="shared" si="61"/>
        <v>229.9</v>
      </c>
      <c r="J619" s="176">
        <f t="shared" si="58"/>
        <v>0.9888172043010753</v>
      </c>
    </row>
    <row r="620" spans="1:10" ht="18.75">
      <c r="A620" s="97"/>
      <c r="B620" s="118"/>
      <c r="C620" s="97"/>
      <c r="D620" s="97" t="s">
        <v>48</v>
      </c>
      <c r="E620" s="117" t="s">
        <v>49</v>
      </c>
      <c r="F620" s="116">
        <v>5000</v>
      </c>
      <c r="G620" s="116"/>
      <c r="H620" s="116">
        <v>232.5</v>
      </c>
      <c r="I620" s="116">
        <v>229.9</v>
      </c>
      <c r="J620" s="176">
        <f t="shared" si="58"/>
        <v>0.9888172043010753</v>
      </c>
    </row>
    <row r="621" spans="1:10" ht="18.75">
      <c r="A621" s="103"/>
      <c r="B621" s="103"/>
      <c r="C621" s="103" t="s">
        <v>198</v>
      </c>
      <c r="D621" s="103" t="s">
        <v>589</v>
      </c>
      <c r="E621" s="113" t="s">
        <v>731</v>
      </c>
      <c r="F621" s="114">
        <f>F622+F628</f>
        <v>2598</v>
      </c>
      <c r="G621" s="114">
        <f>G622+G628</f>
        <v>249.8</v>
      </c>
      <c r="H621" s="114">
        <f>H622+H628</f>
        <v>3601.8</v>
      </c>
      <c r="I621" s="114">
        <f>I622+I628</f>
        <v>3601.8</v>
      </c>
      <c r="J621" s="11">
        <f t="shared" si="58"/>
        <v>1</v>
      </c>
    </row>
    <row r="622" spans="1:10" ht="37.5">
      <c r="A622" s="103"/>
      <c r="B622" s="103"/>
      <c r="C622" s="103" t="s">
        <v>203</v>
      </c>
      <c r="D622" s="103" t="s">
        <v>589</v>
      </c>
      <c r="E622" s="113" t="s">
        <v>360</v>
      </c>
      <c r="F622" s="114">
        <f>F623</f>
        <v>1703</v>
      </c>
      <c r="G622" s="114">
        <f>G623</f>
        <v>0</v>
      </c>
      <c r="H622" s="114">
        <f>H623</f>
        <v>2451.6</v>
      </c>
      <c r="I622" s="114">
        <f>I623</f>
        <v>2451.6</v>
      </c>
      <c r="J622" s="11">
        <f t="shared" si="58"/>
        <v>1</v>
      </c>
    </row>
    <row r="623" spans="1:10" ht="18.75">
      <c r="A623" s="103"/>
      <c r="B623" s="103"/>
      <c r="C623" s="103" t="s">
        <v>204</v>
      </c>
      <c r="D623" s="103"/>
      <c r="E623" s="113" t="s">
        <v>815</v>
      </c>
      <c r="F623" s="114">
        <f>F624+F626</f>
        <v>1703</v>
      </c>
      <c r="G623" s="114">
        <f>G624+G626</f>
        <v>0</v>
      </c>
      <c r="H623" s="114">
        <f>H624+H626</f>
        <v>2451.6</v>
      </c>
      <c r="I623" s="114">
        <f>I624+I626</f>
        <v>2451.6</v>
      </c>
      <c r="J623" s="11">
        <f t="shared" si="58"/>
        <v>1</v>
      </c>
    </row>
    <row r="624" spans="1:10" ht="18.75">
      <c r="A624" s="103"/>
      <c r="B624" s="103"/>
      <c r="C624" s="97" t="s">
        <v>205</v>
      </c>
      <c r="D624" s="97" t="s">
        <v>589</v>
      </c>
      <c r="E624" s="115" t="s">
        <v>206</v>
      </c>
      <c r="F624" s="116">
        <f>F625</f>
        <v>740</v>
      </c>
      <c r="G624" s="116">
        <f>G625</f>
        <v>0</v>
      </c>
      <c r="H624" s="116">
        <f>H625</f>
        <v>1027.1</v>
      </c>
      <c r="I624" s="116">
        <f>I625</f>
        <v>1027.1</v>
      </c>
      <c r="J624" s="176">
        <f t="shared" si="58"/>
        <v>1</v>
      </c>
    </row>
    <row r="625" spans="1:10" ht="18.75">
      <c r="A625" s="97"/>
      <c r="B625" s="97"/>
      <c r="C625" s="97"/>
      <c r="D625" s="97" t="s">
        <v>14</v>
      </c>
      <c r="E625" s="117" t="s">
        <v>15</v>
      </c>
      <c r="F625" s="116">
        <v>740</v>
      </c>
      <c r="G625" s="116"/>
      <c r="H625" s="116">
        <v>1027.1</v>
      </c>
      <c r="I625" s="116">
        <v>1027.1</v>
      </c>
      <c r="J625" s="176">
        <f t="shared" si="58"/>
        <v>1</v>
      </c>
    </row>
    <row r="626" spans="1:10" ht="18.75">
      <c r="A626" s="103"/>
      <c r="B626" s="103"/>
      <c r="C626" s="97" t="s">
        <v>207</v>
      </c>
      <c r="D626" s="97" t="s">
        <v>589</v>
      </c>
      <c r="E626" s="115" t="s">
        <v>816</v>
      </c>
      <c r="F626" s="116">
        <f>F627</f>
        <v>963</v>
      </c>
      <c r="G626" s="116">
        <f>G627</f>
        <v>0</v>
      </c>
      <c r="H626" s="116">
        <f>H627</f>
        <v>1424.5</v>
      </c>
      <c r="I626" s="116">
        <f>I627</f>
        <v>1424.5</v>
      </c>
      <c r="J626" s="176">
        <f t="shared" si="58"/>
        <v>1</v>
      </c>
    </row>
    <row r="627" spans="1:10" ht="18.75">
      <c r="A627" s="97"/>
      <c r="B627" s="97"/>
      <c r="C627" s="97"/>
      <c r="D627" s="97" t="s">
        <v>23</v>
      </c>
      <c r="E627" s="117" t="s">
        <v>24</v>
      </c>
      <c r="F627" s="116">
        <v>963</v>
      </c>
      <c r="G627" s="116"/>
      <c r="H627" s="116">
        <v>1424.5</v>
      </c>
      <c r="I627" s="116">
        <v>1424.5</v>
      </c>
      <c r="J627" s="176">
        <f t="shared" si="58"/>
        <v>1</v>
      </c>
    </row>
    <row r="628" spans="1:10" ht="18.75">
      <c r="A628" s="103"/>
      <c r="B628" s="103"/>
      <c r="C628" s="103" t="s">
        <v>208</v>
      </c>
      <c r="D628" s="103" t="s">
        <v>589</v>
      </c>
      <c r="E628" s="113" t="s">
        <v>209</v>
      </c>
      <c r="F628" s="114">
        <f aca="true" t="shared" si="62" ref="F628:I630">F629</f>
        <v>895</v>
      </c>
      <c r="G628" s="114">
        <f t="shared" si="62"/>
        <v>249.8</v>
      </c>
      <c r="H628" s="114">
        <f t="shared" si="62"/>
        <v>1150.2</v>
      </c>
      <c r="I628" s="114">
        <f t="shared" si="62"/>
        <v>1150.2</v>
      </c>
      <c r="J628" s="11">
        <f t="shared" si="58"/>
        <v>1</v>
      </c>
    </row>
    <row r="629" spans="1:10" ht="18.75">
      <c r="A629" s="187"/>
      <c r="B629" s="103"/>
      <c r="C629" s="103" t="s">
        <v>210</v>
      </c>
      <c r="D629" s="103"/>
      <c r="E629" s="113" t="s">
        <v>817</v>
      </c>
      <c r="F629" s="114">
        <f t="shared" si="62"/>
        <v>895</v>
      </c>
      <c r="G629" s="114">
        <f t="shared" si="62"/>
        <v>249.8</v>
      </c>
      <c r="H629" s="114">
        <f t="shared" si="62"/>
        <v>1150.2</v>
      </c>
      <c r="I629" s="114">
        <f t="shared" si="62"/>
        <v>1150.2</v>
      </c>
      <c r="J629" s="11">
        <f t="shared" si="58"/>
        <v>1</v>
      </c>
    </row>
    <row r="630" spans="1:10" ht="18.75">
      <c r="A630" s="103"/>
      <c r="B630" s="97"/>
      <c r="C630" s="97" t="s">
        <v>211</v>
      </c>
      <c r="D630" s="97" t="s">
        <v>589</v>
      </c>
      <c r="E630" s="115" t="s">
        <v>206</v>
      </c>
      <c r="F630" s="116">
        <f t="shared" si="62"/>
        <v>895</v>
      </c>
      <c r="G630" s="116">
        <f t="shared" si="62"/>
        <v>249.8</v>
      </c>
      <c r="H630" s="116">
        <f t="shared" si="62"/>
        <v>1150.2</v>
      </c>
      <c r="I630" s="116">
        <f t="shared" si="62"/>
        <v>1150.2</v>
      </c>
      <c r="J630" s="176">
        <f t="shared" si="58"/>
        <v>1</v>
      </c>
    </row>
    <row r="631" spans="1:10" ht="18.75">
      <c r="A631" s="97"/>
      <c r="B631" s="97"/>
      <c r="C631" s="97"/>
      <c r="D631" s="97" t="s">
        <v>14</v>
      </c>
      <c r="E631" s="117" t="s">
        <v>15</v>
      </c>
      <c r="F631" s="116">
        <v>895</v>
      </c>
      <c r="G631" s="116">
        <v>249.8</v>
      </c>
      <c r="H631" s="116">
        <v>1150.2</v>
      </c>
      <c r="I631" s="116">
        <v>1150.2</v>
      </c>
      <c r="J631" s="176">
        <f t="shared" si="58"/>
        <v>1</v>
      </c>
    </row>
    <row r="632" spans="1:10" ht="18.75">
      <c r="A632" s="103"/>
      <c r="B632" s="103"/>
      <c r="C632" s="103" t="s">
        <v>212</v>
      </c>
      <c r="D632" s="103" t="s">
        <v>589</v>
      </c>
      <c r="E632" s="113" t="s">
        <v>921</v>
      </c>
      <c r="F632" s="114">
        <f>F633+F639</f>
        <v>4418.7</v>
      </c>
      <c r="G632" s="114">
        <f>G633+G639</f>
        <v>0</v>
      </c>
      <c r="H632" s="114">
        <f>H633+H639</f>
        <v>4918.6</v>
      </c>
      <c r="I632" s="114">
        <f>I633+I639</f>
        <v>3617.3</v>
      </c>
      <c r="J632" s="11">
        <f t="shared" si="58"/>
        <v>0.7354328467450088</v>
      </c>
    </row>
    <row r="633" spans="1:10" ht="37.5">
      <c r="A633" s="103"/>
      <c r="B633" s="103"/>
      <c r="C633" s="103" t="s">
        <v>216</v>
      </c>
      <c r="D633" s="103" t="s">
        <v>589</v>
      </c>
      <c r="E633" s="113" t="s">
        <v>922</v>
      </c>
      <c r="F633" s="114">
        <f>F634</f>
        <v>2318.7</v>
      </c>
      <c r="G633" s="114">
        <f>G634</f>
        <v>0</v>
      </c>
      <c r="H633" s="114">
        <f>H634</f>
        <v>2018.6</v>
      </c>
      <c r="I633" s="114">
        <f>I634</f>
        <v>2017.3</v>
      </c>
      <c r="J633" s="11">
        <f t="shared" si="58"/>
        <v>0.9993559892995145</v>
      </c>
    </row>
    <row r="634" spans="1:10" ht="18.75">
      <c r="A634" s="103"/>
      <c r="B634" s="103"/>
      <c r="C634" s="103" t="s">
        <v>217</v>
      </c>
      <c r="D634" s="103"/>
      <c r="E634" s="113" t="s">
        <v>218</v>
      </c>
      <c r="F634" s="114">
        <f>F635+F637</f>
        <v>2318.7</v>
      </c>
      <c r="G634" s="114">
        <f>G635+G637</f>
        <v>0</v>
      </c>
      <c r="H634" s="114">
        <f>H635+H637</f>
        <v>2018.6</v>
      </c>
      <c r="I634" s="114">
        <f>I635+I637</f>
        <v>2017.3</v>
      </c>
      <c r="J634" s="11">
        <f t="shared" si="58"/>
        <v>0.9993559892995145</v>
      </c>
    </row>
    <row r="635" spans="1:10" ht="18.75">
      <c r="A635" s="103"/>
      <c r="B635" s="103"/>
      <c r="C635" s="97" t="s">
        <v>818</v>
      </c>
      <c r="D635" s="97" t="s">
        <v>589</v>
      </c>
      <c r="E635" s="115" t="s">
        <v>608</v>
      </c>
      <c r="F635" s="116">
        <f>F636</f>
        <v>13.1</v>
      </c>
      <c r="G635" s="116">
        <f>G636</f>
        <v>0</v>
      </c>
      <c r="H635" s="116">
        <f>H636</f>
        <v>9.1</v>
      </c>
      <c r="I635" s="116">
        <f>I636</f>
        <v>7.8</v>
      </c>
      <c r="J635" s="176">
        <f t="shared" si="58"/>
        <v>0.8571428571428572</v>
      </c>
    </row>
    <row r="636" spans="1:10" ht="18.75">
      <c r="A636" s="97"/>
      <c r="B636" s="97"/>
      <c r="C636" s="97"/>
      <c r="D636" s="97" t="s">
        <v>18</v>
      </c>
      <c r="E636" s="117" t="s">
        <v>19</v>
      </c>
      <c r="F636" s="116">
        <v>13.1</v>
      </c>
      <c r="G636" s="116"/>
      <c r="H636" s="116">
        <v>9.1</v>
      </c>
      <c r="I636" s="116">
        <v>7.8</v>
      </c>
      <c r="J636" s="176">
        <f t="shared" si="58"/>
        <v>0.8571428571428572</v>
      </c>
    </row>
    <row r="637" spans="1:10" ht="37.5">
      <c r="A637" s="103"/>
      <c r="B637" s="103"/>
      <c r="C637" s="97" t="s">
        <v>819</v>
      </c>
      <c r="D637" s="97" t="s">
        <v>589</v>
      </c>
      <c r="E637" s="115" t="s">
        <v>609</v>
      </c>
      <c r="F637" s="116">
        <f>F638</f>
        <v>2305.6</v>
      </c>
      <c r="G637" s="116">
        <f>G638</f>
        <v>0</v>
      </c>
      <c r="H637" s="116">
        <f>H638</f>
        <v>2009.5</v>
      </c>
      <c r="I637" s="116">
        <f>I638</f>
        <v>2009.5</v>
      </c>
      <c r="J637" s="176">
        <f t="shared" si="58"/>
        <v>1</v>
      </c>
    </row>
    <row r="638" spans="1:10" ht="18.75">
      <c r="A638" s="97"/>
      <c r="B638" s="97"/>
      <c r="C638" s="97"/>
      <c r="D638" s="97" t="s">
        <v>23</v>
      </c>
      <c r="E638" s="117" t="s">
        <v>24</v>
      </c>
      <c r="F638" s="116">
        <v>2305.6</v>
      </c>
      <c r="G638" s="116"/>
      <c r="H638" s="116">
        <v>2009.5</v>
      </c>
      <c r="I638" s="116">
        <v>2009.5</v>
      </c>
      <c r="J638" s="176">
        <f t="shared" si="58"/>
        <v>1</v>
      </c>
    </row>
    <row r="639" spans="1:10" ht="18.75">
      <c r="A639" s="97"/>
      <c r="B639" s="97"/>
      <c r="C639" s="103" t="s">
        <v>1014</v>
      </c>
      <c r="D639" s="97"/>
      <c r="E639" s="119" t="s">
        <v>1015</v>
      </c>
      <c r="F639" s="114">
        <f>F640</f>
        <v>2100</v>
      </c>
      <c r="G639" s="114">
        <f aca="true" t="shared" si="63" ref="G639:H641">G640</f>
        <v>0</v>
      </c>
      <c r="H639" s="114">
        <f t="shared" si="63"/>
        <v>2900</v>
      </c>
      <c r="I639" s="114">
        <f>I641</f>
        <v>1600</v>
      </c>
      <c r="J639" s="11">
        <f t="shared" si="58"/>
        <v>0.5517241379310345</v>
      </c>
    </row>
    <row r="640" spans="1:10" ht="18.75">
      <c r="A640" s="97"/>
      <c r="B640" s="97"/>
      <c r="C640" s="103" t="s">
        <v>1016</v>
      </c>
      <c r="D640" s="97"/>
      <c r="E640" s="119" t="s">
        <v>1017</v>
      </c>
      <c r="F640" s="114">
        <f>F641</f>
        <v>2100</v>
      </c>
      <c r="G640" s="114">
        <f t="shared" si="63"/>
        <v>0</v>
      </c>
      <c r="H640" s="114">
        <f t="shared" si="63"/>
        <v>2900</v>
      </c>
      <c r="I640" s="114">
        <f>I641</f>
        <v>1600</v>
      </c>
      <c r="J640" s="11">
        <f t="shared" si="58"/>
        <v>0.5517241379310345</v>
      </c>
    </row>
    <row r="641" spans="1:10" ht="18.75">
      <c r="A641" s="103"/>
      <c r="B641" s="103"/>
      <c r="C641" s="97" t="s">
        <v>1018</v>
      </c>
      <c r="D641" s="97" t="s">
        <v>589</v>
      </c>
      <c r="E641" s="115" t="s">
        <v>820</v>
      </c>
      <c r="F641" s="116">
        <f>F642</f>
        <v>2100</v>
      </c>
      <c r="G641" s="116">
        <f t="shared" si="63"/>
        <v>0</v>
      </c>
      <c r="H641" s="116">
        <f t="shared" si="63"/>
        <v>2900</v>
      </c>
      <c r="I641" s="116">
        <f>I642</f>
        <v>1600</v>
      </c>
      <c r="J641" s="176">
        <f t="shared" si="58"/>
        <v>0.5517241379310345</v>
      </c>
    </row>
    <row r="642" spans="1:10" ht="18.75">
      <c r="A642" s="97"/>
      <c r="B642" s="97"/>
      <c r="C642" s="97"/>
      <c r="D642" s="97" t="s">
        <v>23</v>
      </c>
      <c r="E642" s="117" t="s">
        <v>24</v>
      </c>
      <c r="F642" s="116">
        <v>2100</v>
      </c>
      <c r="G642" s="116"/>
      <c r="H642" s="116">
        <v>2900</v>
      </c>
      <c r="I642" s="116">
        <v>1600</v>
      </c>
      <c r="J642" s="176">
        <f t="shared" si="58"/>
        <v>0.5517241379310345</v>
      </c>
    </row>
    <row r="643" spans="1:10" ht="18.75">
      <c r="A643" s="97"/>
      <c r="B643" s="9" t="s">
        <v>330</v>
      </c>
      <c r="C643" s="126"/>
      <c r="D643" s="97"/>
      <c r="E643" s="10" t="s">
        <v>331</v>
      </c>
      <c r="F643" s="114" t="e">
        <f>F644</f>
        <v>#REF!</v>
      </c>
      <c r="G643" s="114" t="e">
        <f aca="true" t="shared" si="64" ref="G643:I646">G644</f>
        <v>#REF!</v>
      </c>
      <c r="H643" s="114">
        <f t="shared" si="64"/>
        <v>188392.32387999998</v>
      </c>
      <c r="I643" s="114">
        <f t="shared" si="64"/>
        <v>81816.84912</v>
      </c>
      <c r="J643" s="11">
        <f t="shared" si="58"/>
        <v>0.4342897175158515</v>
      </c>
    </row>
    <row r="644" spans="1:10" ht="18.75">
      <c r="A644" s="149"/>
      <c r="B644" s="9" t="s">
        <v>332</v>
      </c>
      <c r="C644" s="150"/>
      <c r="D644" s="9"/>
      <c r="E644" s="10" t="s">
        <v>333</v>
      </c>
      <c r="F644" s="114" t="e">
        <f>F645</f>
        <v>#REF!</v>
      </c>
      <c r="G644" s="114" t="e">
        <f>G645+G681</f>
        <v>#REF!</v>
      </c>
      <c r="H644" s="114">
        <f>H645+H681</f>
        <v>188392.32387999998</v>
      </c>
      <c r="I644" s="114">
        <f>I645+I681</f>
        <v>81816.84912</v>
      </c>
      <c r="J644" s="11">
        <f t="shared" si="58"/>
        <v>0.4342897175158515</v>
      </c>
    </row>
    <row r="645" spans="1:10" ht="18.75">
      <c r="A645" s="103"/>
      <c r="B645" s="103"/>
      <c r="C645" s="103" t="s">
        <v>185</v>
      </c>
      <c r="D645" s="97"/>
      <c r="E645" s="113" t="s">
        <v>809</v>
      </c>
      <c r="F645" s="114" t="e">
        <f>F646</f>
        <v>#REF!</v>
      </c>
      <c r="G645" s="114" t="e">
        <f t="shared" si="64"/>
        <v>#REF!</v>
      </c>
      <c r="H645" s="114">
        <f t="shared" si="64"/>
        <v>180406.88322999998</v>
      </c>
      <c r="I645" s="114">
        <f t="shared" si="64"/>
        <v>73864.14124</v>
      </c>
      <c r="J645" s="11">
        <f t="shared" si="58"/>
        <v>0.40943083721384904</v>
      </c>
    </row>
    <row r="646" spans="1:10" ht="18.75">
      <c r="A646" s="103"/>
      <c r="B646" s="103"/>
      <c r="C646" s="103" t="s">
        <v>610</v>
      </c>
      <c r="D646" s="97"/>
      <c r="E646" s="5" t="s">
        <v>399</v>
      </c>
      <c r="F646" s="114" t="e">
        <f>F647</f>
        <v>#REF!</v>
      </c>
      <c r="G646" s="114" t="e">
        <f t="shared" si="64"/>
        <v>#REF!</v>
      </c>
      <c r="H646" s="114">
        <f t="shared" si="64"/>
        <v>180406.88322999998</v>
      </c>
      <c r="I646" s="114">
        <f t="shared" si="64"/>
        <v>73864.14124</v>
      </c>
      <c r="J646" s="11">
        <f aca="true" t="shared" si="65" ref="J646:J653">I646/H646</f>
        <v>0.40943083721384904</v>
      </c>
    </row>
    <row r="647" spans="1:10" ht="18.75">
      <c r="A647" s="103"/>
      <c r="B647" s="103"/>
      <c r="C647" s="103" t="s">
        <v>187</v>
      </c>
      <c r="D647" s="97"/>
      <c r="E647" s="113" t="s">
        <v>692</v>
      </c>
      <c r="F647" s="114" t="e">
        <f>F660+F652</f>
        <v>#REF!</v>
      </c>
      <c r="G647" s="114" t="e">
        <f>G660+G652+G656</f>
        <v>#REF!</v>
      </c>
      <c r="H647" s="114">
        <f>H660+H652+H656+H665+H648+H650+H673+H677</f>
        <v>180406.88322999998</v>
      </c>
      <c r="I647" s="114">
        <f>I660+I652+I656+I665+I648+I650+I673+I677</f>
        <v>73864.14124</v>
      </c>
      <c r="J647" s="11">
        <f t="shared" si="65"/>
        <v>0.40943083721384904</v>
      </c>
    </row>
    <row r="648" spans="1:10" ht="18.75">
      <c r="A648" s="113"/>
      <c r="B648" s="113"/>
      <c r="C648" s="207" t="s">
        <v>611</v>
      </c>
      <c r="D648" s="79"/>
      <c r="E648" s="77" t="s">
        <v>821</v>
      </c>
      <c r="F648" s="114"/>
      <c r="G648" s="114"/>
      <c r="H648" s="116">
        <f>H649</f>
        <v>998.8</v>
      </c>
      <c r="I648" s="116">
        <f>I649</f>
        <v>998.8</v>
      </c>
      <c r="J648" s="176">
        <f t="shared" si="65"/>
        <v>1</v>
      </c>
    </row>
    <row r="649" spans="1:10" ht="18.75">
      <c r="A649" s="113"/>
      <c r="B649" s="113"/>
      <c r="D649" s="79" t="s">
        <v>14</v>
      </c>
      <c r="E649" s="78" t="s">
        <v>15</v>
      </c>
      <c r="F649" s="114"/>
      <c r="G649" s="114"/>
      <c r="H649" s="116">
        <v>998.8</v>
      </c>
      <c r="I649" s="116">
        <v>998.8</v>
      </c>
      <c r="J649" s="176">
        <f t="shared" si="65"/>
        <v>1</v>
      </c>
    </row>
    <row r="650" spans="1:10" ht="18.75">
      <c r="A650" s="103"/>
      <c r="B650" s="103"/>
      <c r="C650" s="97" t="s">
        <v>822</v>
      </c>
      <c r="D650" s="97"/>
      <c r="E650" s="117" t="s">
        <v>823</v>
      </c>
      <c r="F650" s="114"/>
      <c r="G650" s="114"/>
      <c r="H650" s="116">
        <f>H651</f>
        <v>13240.16288</v>
      </c>
      <c r="I650" s="116">
        <f>I651</f>
        <v>319.3</v>
      </c>
      <c r="J650" s="176">
        <f t="shared" si="65"/>
        <v>0.024116017521379617</v>
      </c>
    </row>
    <row r="651" spans="1:10" ht="18.75">
      <c r="A651" s="103"/>
      <c r="B651" s="103"/>
      <c r="C651" s="97"/>
      <c r="D651" s="97" t="s">
        <v>158</v>
      </c>
      <c r="E651" s="117" t="s">
        <v>173</v>
      </c>
      <c r="F651" s="114"/>
      <c r="G651" s="114"/>
      <c r="H651" s="116">
        <v>13240.16288</v>
      </c>
      <c r="I651" s="116">
        <v>319.3</v>
      </c>
      <c r="J651" s="176">
        <f t="shared" si="65"/>
        <v>0.024116017521379617</v>
      </c>
    </row>
    <row r="652" spans="1:10" ht="37.5">
      <c r="A652" s="103"/>
      <c r="B652" s="103"/>
      <c r="C652" s="97" t="s">
        <v>679</v>
      </c>
      <c r="D652" s="97"/>
      <c r="E652" s="117" t="s">
        <v>1019</v>
      </c>
      <c r="F652" s="133">
        <f>F653</f>
        <v>21674.6</v>
      </c>
      <c r="G652" s="133">
        <f>G653</f>
        <v>0</v>
      </c>
      <c r="H652" s="133">
        <f>H653</f>
        <v>14135.16667</v>
      </c>
      <c r="I652" s="133">
        <f>I653</f>
        <v>896.25746</v>
      </c>
      <c r="J652" s="176">
        <f t="shared" si="65"/>
        <v>0.06340621804638402</v>
      </c>
    </row>
    <row r="653" spans="1:10" ht="18.75">
      <c r="A653" s="103"/>
      <c r="B653" s="103"/>
      <c r="C653" s="97"/>
      <c r="D653" s="97" t="s">
        <v>158</v>
      </c>
      <c r="E653" s="117" t="s">
        <v>173</v>
      </c>
      <c r="F653" s="133">
        <f>F655</f>
        <v>21674.6</v>
      </c>
      <c r="G653" s="133">
        <f>G655</f>
        <v>0</v>
      </c>
      <c r="H653" s="133">
        <f>H655</f>
        <v>14135.16667</v>
      </c>
      <c r="I653" s="133">
        <f>I655</f>
        <v>896.25746</v>
      </c>
      <c r="J653" s="176">
        <f t="shared" si="65"/>
        <v>0.06340621804638402</v>
      </c>
    </row>
    <row r="654" spans="1:10" ht="18.75">
      <c r="A654" s="103"/>
      <c r="B654" s="103"/>
      <c r="C654" s="97"/>
      <c r="D654" s="97"/>
      <c r="E654" s="117" t="s">
        <v>650</v>
      </c>
      <c r="F654" s="133"/>
      <c r="G654" s="133"/>
      <c r="H654" s="133"/>
      <c r="I654" s="133"/>
      <c r="J654" s="176"/>
    </row>
    <row r="655" spans="1:10" ht="18.75">
      <c r="A655" s="103"/>
      <c r="B655" s="103"/>
      <c r="C655" s="97"/>
      <c r="D655" s="97"/>
      <c r="E655" s="117" t="s">
        <v>825</v>
      </c>
      <c r="F655" s="133">
        <v>21674.6</v>
      </c>
      <c r="G655" s="133"/>
      <c r="H655" s="133">
        <v>14135.16667</v>
      </c>
      <c r="I655" s="133">
        <v>896.25746</v>
      </c>
      <c r="J655" s="176">
        <f>I655/H655</f>
        <v>0.06340621804638402</v>
      </c>
    </row>
    <row r="656" spans="1:10" ht="37.5">
      <c r="A656" s="135"/>
      <c r="B656" s="135"/>
      <c r="C656" s="120" t="s">
        <v>679</v>
      </c>
      <c r="D656" s="120"/>
      <c r="E656" s="122" t="s">
        <v>824</v>
      </c>
      <c r="F656" s="134">
        <f>F657</f>
        <v>0</v>
      </c>
      <c r="G656" s="134">
        <f>G657</f>
        <v>65023.8</v>
      </c>
      <c r="H656" s="134">
        <f>H657</f>
        <v>125405.85093</v>
      </c>
      <c r="I656" s="134">
        <f>I657</f>
        <v>46709.19732</v>
      </c>
      <c r="J656" s="177">
        <f>I656/H656</f>
        <v>0.372464258833286</v>
      </c>
    </row>
    <row r="657" spans="1:10" ht="18.75">
      <c r="A657" s="135"/>
      <c r="B657" s="135"/>
      <c r="C657" s="120"/>
      <c r="D657" s="120" t="s">
        <v>158</v>
      </c>
      <c r="E657" s="122" t="s">
        <v>173</v>
      </c>
      <c r="F657" s="134">
        <f>F659</f>
        <v>0</v>
      </c>
      <c r="G657" s="134">
        <f>G659</f>
        <v>65023.8</v>
      </c>
      <c r="H657" s="134">
        <f>H659</f>
        <v>125405.85093</v>
      </c>
      <c r="I657" s="134">
        <f>I659</f>
        <v>46709.19732</v>
      </c>
      <c r="J657" s="177">
        <f>I657/H657</f>
        <v>0.372464258833286</v>
      </c>
    </row>
    <row r="658" spans="1:10" ht="18.75">
      <c r="A658" s="135"/>
      <c r="B658" s="135"/>
      <c r="C658" s="120"/>
      <c r="D658" s="120"/>
      <c r="E658" s="122" t="s">
        <v>650</v>
      </c>
      <c r="F658" s="134"/>
      <c r="G658" s="134"/>
      <c r="H658" s="134"/>
      <c r="I658" s="134"/>
      <c r="J658" s="177"/>
    </row>
    <row r="659" spans="1:10" ht="18.75">
      <c r="A659" s="135"/>
      <c r="B659" s="135"/>
      <c r="C659" s="120"/>
      <c r="D659" s="120"/>
      <c r="E659" s="122" t="s">
        <v>825</v>
      </c>
      <c r="F659" s="134"/>
      <c r="G659" s="134">
        <v>65023.8</v>
      </c>
      <c r="H659" s="134">
        <v>125405.85093</v>
      </c>
      <c r="I659" s="134">
        <v>46709.19732</v>
      </c>
      <c r="J659" s="177">
        <f aca="true" t="shared" si="66" ref="J659:J666">I659/H659</f>
        <v>0.372464258833286</v>
      </c>
    </row>
    <row r="660" spans="1:10" ht="37.5">
      <c r="A660" s="103"/>
      <c r="B660" s="103"/>
      <c r="C660" s="97" t="s">
        <v>680</v>
      </c>
      <c r="D660" s="97"/>
      <c r="E660" s="117" t="s">
        <v>826</v>
      </c>
      <c r="F660" s="133" t="e">
        <f>#REF!+#REF!</f>
        <v>#REF!</v>
      </c>
      <c r="G660" s="133" t="e">
        <f>#REF!+#REF!</f>
        <v>#REF!</v>
      </c>
      <c r="H660" s="133">
        <f>H661</f>
        <v>2000</v>
      </c>
      <c r="I660" s="133">
        <f>I661</f>
        <v>1832.89543</v>
      </c>
      <c r="J660" s="176">
        <f t="shared" si="66"/>
        <v>0.916447715</v>
      </c>
    </row>
    <row r="661" spans="1:10" ht="18.75">
      <c r="A661" s="103"/>
      <c r="B661" s="103"/>
      <c r="C661" s="97"/>
      <c r="D661" s="97" t="s">
        <v>14</v>
      </c>
      <c r="E661" s="117" t="s">
        <v>15</v>
      </c>
      <c r="F661" s="116"/>
      <c r="G661" s="133"/>
      <c r="H661" s="133">
        <f>H663+H664</f>
        <v>2000</v>
      </c>
      <c r="I661" s="133">
        <f>I663+I664</f>
        <v>1832.89543</v>
      </c>
      <c r="J661" s="176">
        <f t="shared" si="66"/>
        <v>0.916447715</v>
      </c>
    </row>
    <row r="662" spans="1:10" ht="18.75">
      <c r="A662" s="103"/>
      <c r="B662" s="103"/>
      <c r="C662" s="97"/>
      <c r="D662" s="97"/>
      <c r="E662" s="117" t="s">
        <v>650</v>
      </c>
      <c r="F662" s="116"/>
      <c r="G662" s="133"/>
      <c r="H662" s="133"/>
      <c r="I662" s="116"/>
      <c r="J662" s="176"/>
    </row>
    <row r="663" spans="1:10" ht="18.75">
      <c r="A663" s="103"/>
      <c r="B663" s="103"/>
      <c r="C663" s="97"/>
      <c r="D663" s="97"/>
      <c r="E663" s="117" t="s">
        <v>1020</v>
      </c>
      <c r="F663" s="133">
        <v>1000</v>
      </c>
      <c r="G663" s="133"/>
      <c r="H663" s="133">
        <f>SUM(F663:G663)</f>
        <v>1000</v>
      </c>
      <c r="I663" s="133">
        <v>832.89543</v>
      </c>
      <c r="J663" s="176">
        <f t="shared" si="66"/>
        <v>0.83289543</v>
      </c>
    </row>
    <row r="664" spans="1:10" ht="18.75">
      <c r="A664" s="103"/>
      <c r="B664" s="103"/>
      <c r="C664" s="97"/>
      <c r="D664" s="97"/>
      <c r="E664" s="117" t="s">
        <v>1021</v>
      </c>
      <c r="F664" s="133">
        <v>1000</v>
      </c>
      <c r="G664" s="133"/>
      <c r="H664" s="133">
        <f>SUM(F664:G664)</f>
        <v>1000</v>
      </c>
      <c r="I664" s="133">
        <v>1000</v>
      </c>
      <c r="J664" s="176">
        <f t="shared" si="66"/>
        <v>1</v>
      </c>
    </row>
    <row r="665" spans="1:10" ht="37.5">
      <c r="A665" s="103"/>
      <c r="B665" s="103"/>
      <c r="C665" s="120" t="s">
        <v>680</v>
      </c>
      <c r="D665" s="120"/>
      <c r="E665" s="122" t="s">
        <v>829</v>
      </c>
      <c r="F665" s="134" t="e">
        <f>#REF!+F669</f>
        <v>#REF!</v>
      </c>
      <c r="G665" s="134" t="e">
        <f>#REF!+G669</f>
        <v>#REF!</v>
      </c>
      <c r="H665" s="134">
        <f>H669+H666</f>
        <v>8026.90275</v>
      </c>
      <c r="I665" s="134">
        <f>I669+I666</f>
        <v>7525.58903</v>
      </c>
      <c r="J665" s="177">
        <f t="shared" si="66"/>
        <v>0.9375458086869185</v>
      </c>
    </row>
    <row r="666" spans="1:10" ht="18.75">
      <c r="A666" s="135"/>
      <c r="B666" s="135"/>
      <c r="C666" s="120"/>
      <c r="D666" s="120" t="s">
        <v>18</v>
      </c>
      <c r="E666" s="122" t="s">
        <v>19</v>
      </c>
      <c r="F666" s="134"/>
      <c r="G666" s="134"/>
      <c r="H666" s="134">
        <f>H668</f>
        <v>2026.90275</v>
      </c>
      <c r="I666" s="134">
        <f>I668</f>
        <v>2026.90275</v>
      </c>
      <c r="J666" s="177">
        <f t="shared" si="66"/>
        <v>1</v>
      </c>
    </row>
    <row r="667" spans="1:10" ht="18.75">
      <c r="A667" s="135"/>
      <c r="B667" s="135"/>
      <c r="C667" s="120"/>
      <c r="D667" s="120"/>
      <c r="E667" s="122" t="s">
        <v>650</v>
      </c>
      <c r="F667" s="134"/>
      <c r="G667" s="134"/>
      <c r="H667" s="134"/>
      <c r="I667" s="134"/>
      <c r="J667" s="177"/>
    </row>
    <row r="668" spans="1:10" ht="18.75">
      <c r="A668" s="135"/>
      <c r="B668" s="135"/>
      <c r="C668" s="120"/>
      <c r="D668" s="120"/>
      <c r="E668" s="122" t="s">
        <v>827</v>
      </c>
      <c r="F668" s="134"/>
      <c r="G668" s="134"/>
      <c r="H668" s="134">
        <v>2026.90275</v>
      </c>
      <c r="I668" s="134">
        <v>2026.90275</v>
      </c>
      <c r="J668" s="177">
        <f aca="true" t="shared" si="67" ref="J668:J674">I668/H668</f>
        <v>1</v>
      </c>
    </row>
    <row r="669" spans="1:10" ht="18.75">
      <c r="A669" s="103"/>
      <c r="B669" s="103"/>
      <c r="C669" s="120"/>
      <c r="D669" s="120" t="s">
        <v>14</v>
      </c>
      <c r="E669" s="122" t="s">
        <v>15</v>
      </c>
      <c r="F669" s="134">
        <f>F671+F672</f>
        <v>2000</v>
      </c>
      <c r="G669" s="134">
        <f>G671+G672</f>
        <v>0</v>
      </c>
      <c r="H669" s="134">
        <f>H671+H672</f>
        <v>6000</v>
      </c>
      <c r="I669" s="134">
        <f>I671+I672</f>
        <v>5498.68628</v>
      </c>
      <c r="J669" s="177">
        <f t="shared" si="67"/>
        <v>0.9164477133333333</v>
      </c>
    </row>
    <row r="670" spans="1:10" ht="18.75">
      <c r="A670" s="103"/>
      <c r="B670" s="103"/>
      <c r="C670" s="120"/>
      <c r="D670" s="120"/>
      <c r="E670" s="122" t="s">
        <v>650</v>
      </c>
      <c r="F670" s="123"/>
      <c r="G670" s="123"/>
      <c r="H670" s="123"/>
      <c r="I670" s="123"/>
      <c r="J670" s="177"/>
    </row>
    <row r="671" spans="1:10" ht="18.75">
      <c r="A671" s="103"/>
      <c r="B671" s="103"/>
      <c r="C671" s="120"/>
      <c r="D671" s="120"/>
      <c r="E671" s="122" t="s">
        <v>1020</v>
      </c>
      <c r="F671" s="134">
        <v>1000</v>
      </c>
      <c r="G671" s="134"/>
      <c r="H671" s="134">
        <v>3000</v>
      </c>
      <c r="I671" s="134">
        <v>2498.68628</v>
      </c>
      <c r="J671" s="177">
        <f t="shared" si="67"/>
        <v>0.8328954266666666</v>
      </c>
    </row>
    <row r="672" spans="1:10" ht="18.75">
      <c r="A672" s="103"/>
      <c r="B672" s="103"/>
      <c r="C672" s="120"/>
      <c r="D672" s="120"/>
      <c r="E672" s="122" t="s">
        <v>1021</v>
      </c>
      <c r="F672" s="134">
        <v>1000</v>
      </c>
      <c r="G672" s="134"/>
      <c r="H672" s="134">
        <v>3000</v>
      </c>
      <c r="I672" s="134">
        <v>3000</v>
      </c>
      <c r="J672" s="177">
        <f t="shared" si="67"/>
        <v>1</v>
      </c>
    </row>
    <row r="673" spans="1:10" ht="37.5">
      <c r="A673" s="103"/>
      <c r="B673" s="103"/>
      <c r="C673" s="97" t="s">
        <v>1022</v>
      </c>
      <c r="D673" s="97"/>
      <c r="E673" s="117" t="s">
        <v>826</v>
      </c>
      <c r="F673" s="134"/>
      <c r="G673" s="134"/>
      <c r="H673" s="133">
        <f>H674</f>
        <v>5000</v>
      </c>
      <c r="I673" s="133">
        <f>I674</f>
        <v>4693.32913</v>
      </c>
      <c r="J673" s="176">
        <f t="shared" si="67"/>
        <v>0.938665826</v>
      </c>
    </row>
    <row r="674" spans="1:10" ht="18.75">
      <c r="A674" s="103"/>
      <c r="B674" s="103"/>
      <c r="C674" s="97"/>
      <c r="D674" s="97" t="s">
        <v>158</v>
      </c>
      <c r="E674" s="117" t="s">
        <v>173</v>
      </c>
      <c r="F674" s="134"/>
      <c r="G674" s="134"/>
      <c r="H674" s="133">
        <f>H676</f>
        <v>5000</v>
      </c>
      <c r="I674" s="133">
        <f>I676</f>
        <v>4693.32913</v>
      </c>
      <c r="J674" s="176">
        <f t="shared" si="67"/>
        <v>0.938665826</v>
      </c>
    </row>
    <row r="675" spans="1:10" ht="18.75">
      <c r="A675" s="103"/>
      <c r="B675" s="103"/>
      <c r="C675" s="97"/>
      <c r="D675" s="97"/>
      <c r="E675" s="117" t="s">
        <v>650</v>
      </c>
      <c r="F675" s="134"/>
      <c r="G675" s="134"/>
      <c r="H675" s="134"/>
      <c r="I675" s="123"/>
      <c r="J675" s="177"/>
    </row>
    <row r="676" spans="1:10" ht="18.75">
      <c r="A676" s="103"/>
      <c r="B676" s="103"/>
      <c r="C676" s="120"/>
      <c r="D676" s="120"/>
      <c r="E676" s="165" t="s">
        <v>828</v>
      </c>
      <c r="F676" s="134"/>
      <c r="G676" s="134"/>
      <c r="H676" s="133">
        <v>5000</v>
      </c>
      <c r="I676" s="133">
        <v>4693.32913</v>
      </c>
      <c r="J676" s="176">
        <f>I676/H676</f>
        <v>0.938665826</v>
      </c>
    </row>
    <row r="677" spans="1:10" ht="37.5">
      <c r="A677" s="103"/>
      <c r="B677" s="103"/>
      <c r="C677" s="120" t="s">
        <v>1022</v>
      </c>
      <c r="D677" s="120"/>
      <c r="E677" s="122" t="s">
        <v>829</v>
      </c>
      <c r="F677" s="134"/>
      <c r="G677" s="134"/>
      <c r="H677" s="134">
        <f>H678</f>
        <v>11600</v>
      </c>
      <c r="I677" s="134">
        <f>I678</f>
        <v>10888.77287</v>
      </c>
      <c r="J677" s="177">
        <f aca="true" t="shared" si="68" ref="J677:J689">I677/H677</f>
        <v>0.9386873163793104</v>
      </c>
    </row>
    <row r="678" spans="1:10" ht="18.75">
      <c r="A678" s="103"/>
      <c r="B678" s="103"/>
      <c r="C678" s="120"/>
      <c r="D678" s="120" t="s">
        <v>158</v>
      </c>
      <c r="E678" s="122" t="s">
        <v>1023</v>
      </c>
      <c r="F678" s="134"/>
      <c r="G678" s="134"/>
      <c r="H678" s="134">
        <f>H680</f>
        <v>11600</v>
      </c>
      <c r="I678" s="134">
        <f>I680</f>
        <v>10888.77287</v>
      </c>
      <c r="J678" s="177">
        <f t="shared" si="68"/>
        <v>0.9386873163793104</v>
      </c>
    </row>
    <row r="679" spans="1:10" ht="18.75">
      <c r="A679" s="103"/>
      <c r="B679" s="103"/>
      <c r="C679" s="120"/>
      <c r="D679" s="120"/>
      <c r="E679" s="122" t="s">
        <v>650</v>
      </c>
      <c r="F679" s="134"/>
      <c r="G679" s="134"/>
      <c r="H679" s="123"/>
      <c r="I679" s="123"/>
      <c r="J679" s="177"/>
    </row>
    <row r="680" spans="1:10" ht="18.75">
      <c r="A680" s="103"/>
      <c r="B680" s="103"/>
      <c r="C680" s="120"/>
      <c r="D680" s="120"/>
      <c r="E680" s="122" t="s">
        <v>830</v>
      </c>
      <c r="F680" s="134"/>
      <c r="G680" s="134"/>
      <c r="H680" s="134">
        <v>11600</v>
      </c>
      <c r="I680" s="134">
        <v>10888.77287</v>
      </c>
      <c r="J680" s="177">
        <f t="shared" si="68"/>
        <v>0.9386873163793104</v>
      </c>
    </row>
    <row r="681" spans="1:10" ht="18.75">
      <c r="A681" s="103"/>
      <c r="B681" s="103"/>
      <c r="C681" s="103" t="s">
        <v>198</v>
      </c>
      <c r="D681" s="103" t="s">
        <v>589</v>
      </c>
      <c r="E681" s="113" t="s">
        <v>731</v>
      </c>
      <c r="F681" s="116"/>
      <c r="G681" s="114">
        <f aca="true" t="shared" si="69" ref="G681:I682">G682</f>
        <v>798.5453</v>
      </c>
      <c r="H681" s="114">
        <f t="shared" si="69"/>
        <v>7985.44065</v>
      </c>
      <c r="I681" s="114">
        <f t="shared" si="69"/>
        <v>7952.70788</v>
      </c>
      <c r="J681" s="176">
        <f t="shared" si="68"/>
        <v>0.9959009438007658</v>
      </c>
    </row>
    <row r="682" spans="1:10" ht="18.75">
      <c r="A682" s="103"/>
      <c r="B682" s="103"/>
      <c r="C682" s="103" t="s">
        <v>199</v>
      </c>
      <c r="D682" s="103" t="s">
        <v>589</v>
      </c>
      <c r="E682" s="113" t="s">
        <v>200</v>
      </c>
      <c r="F682" s="116"/>
      <c r="G682" s="114">
        <f t="shared" si="69"/>
        <v>798.5453</v>
      </c>
      <c r="H682" s="114">
        <f t="shared" si="69"/>
        <v>7985.44065</v>
      </c>
      <c r="I682" s="114">
        <f t="shared" si="69"/>
        <v>7952.70788</v>
      </c>
      <c r="J682" s="176">
        <f t="shared" si="68"/>
        <v>0.9959009438007658</v>
      </c>
    </row>
    <row r="683" spans="1:10" ht="18.75">
      <c r="A683" s="103"/>
      <c r="B683" s="103"/>
      <c r="C683" s="103" t="s">
        <v>201</v>
      </c>
      <c r="D683" s="103"/>
      <c r="E683" s="113" t="s">
        <v>660</v>
      </c>
      <c r="F683" s="116"/>
      <c r="G683" s="114">
        <f>G684+G686</f>
        <v>798.5453</v>
      </c>
      <c r="H683" s="114">
        <f>H684+H686+H688</f>
        <v>7985.44065</v>
      </c>
      <c r="I683" s="114">
        <f>I684+I686+I688</f>
        <v>7952.70788</v>
      </c>
      <c r="J683" s="176">
        <f t="shared" si="68"/>
        <v>0.9959009438007658</v>
      </c>
    </row>
    <row r="684" spans="1:10" ht="18.75">
      <c r="A684" s="188"/>
      <c r="B684" s="188"/>
      <c r="C684" s="97" t="s">
        <v>1003</v>
      </c>
      <c r="D684" s="97"/>
      <c r="E684" s="117" t="s">
        <v>940</v>
      </c>
      <c r="F684" s="116"/>
      <c r="G684" s="133">
        <f>G685</f>
        <v>0.251</v>
      </c>
      <c r="H684" s="133">
        <f>H685</f>
        <v>0.251</v>
      </c>
      <c r="I684" s="189">
        <f>I685</f>
        <v>0.251</v>
      </c>
      <c r="J684" s="176">
        <f t="shared" si="68"/>
        <v>1</v>
      </c>
    </row>
    <row r="685" spans="1:10" ht="18.75">
      <c r="A685" s="188"/>
      <c r="B685" s="188"/>
      <c r="C685" s="97"/>
      <c r="D685" s="97" t="s">
        <v>14</v>
      </c>
      <c r="E685" s="117" t="s">
        <v>15</v>
      </c>
      <c r="F685" s="116"/>
      <c r="G685" s="133">
        <v>0.251</v>
      </c>
      <c r="H685" s="133">
        <f>SUM(F685:G685)</f>
        <v>0.251</v>
      </c>
      <c r="I685" s="189">
        <v>0.251</v>
      </c>
      <c r="J685" s="176">
        <f t="shared" si="68"/>
        <v>1</v>
      </c>
    </row>
    <row r="686" spans="1:10" ht="18.75">
      <c r="A686" s="113"/>
      <c r="B686" s="113"/>
      <c r="C686" s="97" t="s">
        <v>1003</v>
      </c>
      <c r="D686" s="97"/>
      <c r="E686" s="117" t="s">
        <v>1004</v>
      </c>
      <c r="F686" s="116"/>
      <c r="G686" s="133">
        <f>G687</f>
        <v>798.2943</v>
      </c>
      <c r="H686" s="133">
        <f>H687</f>
        <v>798.2943</v>
      </c>
      <c r="I686" s="133">
        <f>I687</f>
        <v>798.2943</v>
      </c>
      <c r="J686" s="176">
        <f t="shared" si="68"/>
        <v>1</v>
      </c>
    </row>
    <row r="687" spans="1:10" ht="18.75">
      <c r="A687" s="113"/>
      <c r="B687" s="113"/>
      <c r="C687" s="97"/>
      <c r="D687" s="97" t="s">
        <v>14</v>
      </c>
      <c r="E687" s="117" t="s">
        <v>15</v>
      </c>
      <c r="F687" s="116"/>
      <c r="G687" s="133">
        <v>798.2943</v>
      </c>
      <c r="H687" s="133">
        <f>SUM(F687:G687)</f>
        <v>798.2943</v>
      </c>
      <c r="I687" s="133">
        <v>798.2943</v>
      </c>
      <c r="J687" s="176">
        <f t="shared" si="68"/>
        <v>1</v>
      </c>
    </row>
    <row r="688" spans="1:10" ht="18.75">
      <c r="A688" s="135"/>
      <c r="B688" s="135"/>
      <c r="C688" s="120" t="s">
        <v>1003</v>
      </c>
      <c r="D688" s="120"/>
      <c r="E688" s="122" t="s">
        <v>1024</v>
      </c>
      <c r="F688" s="123"/>
      <c r="G688" s="134">
        <f>G689</f>
        <v>0.251</v>
      </c>
      <c r="H688" s="134">
        <f>H689</f>
        <v>7186.89535</v>
      </c>
      <c r="I688" s="134">
        <f>I689</f>
        <v>7154.16258</v>
      </c>
      <c r="J688" s="177">
        <f t="shared" si="68"/>
        <v>0.995445492329313</v>
      </c>
    </row>
    <row r="689" spans="1:10" ht="18.75">
      <c r="A689" s="135"/>
      <c r="B689" s="135"/>
      <c r="C689" s="120"/>
      <c r="D689" s="120" t="s">
        <v>14</v>
      </c>
      <c r="E689" s="122" t="s">
        <v>15</v>
      </c>
      <c r="F689" s="123"/>
      <c r="G689" s="134">
        <v>0.251</v>
      </c>
      <c r="H689" s="134">
        <v>7186.89535</v>
      </c>
      <c r="I689" s="134">
        <v>7154.16258</v>
      </c>
      <c r="J689" s="177">
        <f t="shared" si="68"/>
        <v>0.995445492329313</v>
      </c>
    </row>
    <row r="690" spans="1:10" ht="18.75">
      <c r="A690" s="103"/>
      <c r="B690" s="103"/>
      <c r="C690" s="190"/>
      <c r="D690" s="190"/>
      <c r="E690" s="192"/>
      <c r="F690" s="116"/>
      <c r="G690" s="116"/>
      <c r="H690" s="116"/>
      <c r="I690" s="116"/>
      <c r="J690" s="176"/>
    </row>
    <row r="691" spans="1:10" ht="18.75">
      <c r="A691" s="103" t="s">
        <v>318</v>
      </c>
      <c r="B691" s="103" t="s">
        <v>589</v>
      </c>
      <c r="C691" s="103" t="s">
        <v>589</v>
      </c>
      <c r="D691" s="103" t="s">
        <v>589</v>
      </c>
      <c r="E691" s="113" t="s">
        <v>889</v>
      </c>
      <c r="F691" s="114">
        <f>F692+F708+F719</f>
        <v>16627.800000000003</v>
      </c>
      <c r="G691" s="114">
        <f>G692+G708+G719</f>
        <v>-120</v>
      </c>
      <c r="H691" s="114">
        <f>H692+H708+H719</f>
        <v>36564.46842</v>
      </c>
      <c r="I691" s="114">
        <f>I692+I708+I719</f>
        <v>13241.800000000001</v>
      </c>
      <c r="J691" s="11">
        <f aca="true" t="shared" si="70" ref="J691:J725">I691/H691</f>
        <v>0.3621493918056529</v>
      </c>
    </row>
    <row r="692" spans="1:10" ht="18.75">
      <c r="A692" s="103"/>
      <c r="B692" s="9" t="s">
        <v>256</v>
      </c>
      <c r="C692" s="9"/>
      <c r="D692" s="9"/>
      <c r="E692" s="10" t="s">
        <v>257</v>
      </c>
      <c r="F692" s="114">
        <f>F693+F701</f>
        <v>12072.600000000002</v>
      </c>
      <c r="G692" s="114">
        <f>G693+G701</f>
        <v>-120</v>
      </c>
      <c r="H692" s="114">
        <f>H693+H701</f>
        <v>12252.6</v>
      </c>
      <c r="I692" s="114">
        <f>I693+I701</f>
        <v>12190.2</v>
      </c>
      <c r="J692" s="11">
        <f t="shared" si="70"/>
        <v>0.9949072033690809</v>
      </c>
    </row>
    <row r="693" spans="1:10" ht="37.5">
      <c r="A693" s="103"/>
      <c r="B693" s="118" t="s">
        <v>268</v>
      </c>
      <c r="C693" s="9"/>
      <c r="D693" s="9"/>
      <c r="E693" s="10" t="s">
        <v>269</v>
      </c>
      <c r="F693" s="114">
        <f aca="true" t="shared" si="71" ref="F693:I696">F694</f>
        <v>12012.400000000001</v>
      </c>
      <c r="G693" s="114">
        <f t="shared" si="71"/>
        <v>-120</v>
      </c>
      <c r="H693" s="114">
        <f t="shared" si="71"/>
        <v>12197.4</v>
      </c>
      <c r="I693" s="114">
        <f t="shared" si="71"/>
        <v>12150.2</v>
      </c>
      <c r="J693" s="11">
        <f t="shared" si="70"/>
        <v>0.9961303228556907</v>
      </c>
    </row>
    <row r="694" spans="1:10" ht="18.75">
      <c r="A694" s="103"/>
      <c r="B694" s="103"/>
      <c r="C694" s="103" t="s">
        <v>141</v>
      </c>
      <c r="D694" s="103" t="s">
        <v>589</v>
      </c>
      <c r="E694" s="113" t="s">
        <v>729</v>
      </c>
      <c r="F694" s="114">
        <f t="shared" si="71"/>
        <v>12012.400000000001</v>
      </c>
      <c r="G694" s="114">
        <f t="shared" si="71"/>
        <v>-120</v>
      </c>
      <c r="H694" s="114">
        <f t="shared" si="71"/>
        <v>12197.4</v>
      </c>
      <c r="I694" s="114">
        <f t="shared" si="71"/>
        <v>12150.2</v>
      </c>
      <c r="J694" s="11">
        <f t="shared" si="70"/>
        <v>0.9961303228556907</v>
      </c>
    </row>
    <row r="695" spans="1:10" ht="37.5">
      <c r="A695" s="103"/>
      <c r="B695" s="103"/>
      <c r="C695" s="103" t="s">
        <v>180</v>
      </c>
      <c r="D695" s="103" t="s">
        <v>589</v>
      </c>
      <c r="E695" s="113" t="s">
        <v>730</v>
      </c>
      <c r="F695" s="114">
        <f t="shared" si="71"/>
        <v>12012.400000000001</v>
      </c>
      <c r="G695" s="114">
        <f t="shared" si="71"/>
        <v>-120</v>
      </c>
      <c r="H695" s="114">
        <f t="shared" si="71"/>
        <v>12197.4</v>
      </c>
      <c r="I695" s="114">
        <f t="shared" si="71"/>
        <v>12150.2</v>
      </c>
      <c r="J695" s="11">
        <f t="shared" si="70"/>
        <v>0.9961303228556907</v>
      </c>
    </row>
    <row r="696" spans="1:10" ht="37.5">
      <c r="A696" s="103"/>
      <c r="B696" s="103"/>
      <c r="C696" s="103" t="s">
        <v>181</v>
      </c>
      <c r="D696" s="103"/>
      <c r="E696" s="113" t="s">
        <v>32</v>
      </c>
      <c r="F696" s="114">
        <f t="shared" si="71"/>
        <v>12012.400000000001</v>
      </c>
      <c r="G696" s="114">
        <f t="shared" si="71"/>
        <v>-120</v>
      </c>
      <c r="H696" s="114">
        <f t="shared" si="71"/>
        <v>12197.4</v>
      </c>
      <c r="I696" s="114">
        <f t="shared" si="71"/>
        <v>12150.2</v>
      </c>
      <c r="J696" s="11">
        <f t="shared" si="70"/>
        <v>0.9961303228556907</v>
      </c>
    </row>
    <row r="697" spans="1:10" ht="18.75">
      <c r="A697" s="103"/>
      <c r="B697" s="103"/>
      <c r="C697" s="97" t="s">
        <v>182</v>
      </c>
      <c r="D697" s="97" t="s">
        <v>589</v>
      </c>
      <c r="E697" s="115" t="s">
        <v>35</v>
      </c>
      <c r="F697" s="116">
        <f>SUM(F698:F700)</f>
        <v>12012.400000000001</v>
      </c>
      <c r="G697" s="116">
        <f>SUM(G698:G700)</f>
        <v>-120</v>
      </c>
      <c r="H697" s="116">
        <f>SUM(H698:H700)</f>
        <v>12197.4</v>
      </c>
      <c r="I697" s="116">
        <f>SUM(I698:I700)</f>
        <v>12150.2</v>
      </c>
      <c r="J697" s="176">
        <f t="shared" si="70"/>
        <v>0.9961303228556907</v>
      </c>
    </row>
    <row r="698" spans="1:10" ht="37.5">
      <c r="A698" s="97"/>
      <c r="B698" s="97"/>
      <c r="C698" s="97"/>
      <c r="D698" s="97" t="s">
        <v>36</v>
      </c>
      <c r="E698" s="117" t="s">
        <v>37</v>
      </c>
      <c r="F698" s="116">
        <v>11254.2</v>
      </c>
      <c r="G698" s="116"/>
      <c r="H698" s="116">
        <v>11497.4</v>
      </c>
      <c r="I698" s="116">
        <v>11456.5</v>
      </c>
      <c r="J698" s="176">
        <f t="shared" si="70"/>
        <v>0.99644267399586</v>
      </c>
    </row>
    <row r="699" spans="1:10" ht="18.75">
      <c r="A699" s="97"/>
      <c r="B699" s="97"/>
      <c r="C699" s="97"/>
      <c r="D699" s="97" t="s">
        <v>18</v>
      </c>
      <c r="E699" s="117" t="s">
        <v>19</v>
      </c>
      <c r="F699" s="116">
        <v>756</v>
      </c>
      <c r="G699" s="116">
        <v>-120</v>
      </c>
      <c r="H699" s="116">
        <v>686</v>
      </c>
      <c r="I699" s="116">
        <v>680</v>
      </c>
      <c r="J699" s="176">
        <f t="shared" si="70"/>
        <v>0.9912536443148688</v>
      </c>
    </row>
    <row r="700" spans="1:10" ht="18.75">
      <c r="A700" s="97"/>
      <c r="B700" s="97"/>
      <c r="C700" s="97"/>
      <c r="D700" s="97" t="s">
        <v>48</v>
      </c>
      <c r="E700" s="117" t="s">
        <v>49</v>
      </c>
      <c r="F700" s="116">
        <v>2.2</v>
      </c>
      <c r="G700" s="116"/>
      <c r="H700" s="116">
        <v>14</v>
      </c>
      <c r="I700" s="116">
        <v>13.7</v>
      </c>
      <c r="J700" s="176">
        <f t="shared" si="70"/>
        <v>0.9785714285714285</v>
      </c>
    </row>
    <row r="701" spans="1:10" ht="18.75">
      <c r="A701" s="97"/>
      <c r="B701" s="118" t="s">
        <v>260</v>
      </c>
      <c r="C701" s="9"/>
      <c r="D701" s="9"/>
      <c r="E701" s="10" t="s">
        <v>261</v>
      </c>
      <c r="F701" s="114">
        <f aca="true" t="shared" si="72" ref="F701:I704">F702</f>
        <v>60.2</v>
      </c>
      <c r="G701" s="114">
        <f t="shared" si="72"/>
        <v>0</v>
      </c>
      <c r="H701" s="114">
        <f t="shared" si="72"/>
        <v>55.2</v>
      </c>
      <c r="I701" s="114">
        <f t="shared" si="72"/>
        <v>40</v>
      </c>
      <c r="J701" s="11">
        <f t="shared" si="70"/>
        <v>0.7246376811594203</v>
      </c>
    </row>
    <row r="702" spans="1:10" ht="37.5">
      <c r="A702" s="103"/>
      <c r="B702" s="103"/>
      <c r="C702" s="103" t="s">
        <v>221</v>
      </c>
      <c r="D702" s="103" t="s">
        <v>589</v>
      </c>
      <c r="E702" s="113" t="s">
        <v>336</v>
      </c>
      <c r="F702" s="114">
        <f t="shared" si="72"/>
        <v>60.2</v>
      </c>
      <c r="G702" s="114">
        <f t="shared" si="72"/>
        <v>0</v>
      </c>
      <c r="H702" s="114">
        <f t="shared" si="72"/>
        <v>55.2</v>
      </c>
      <c r="I702" s="114">
        <f t="shared" si="72"/>
        <v>40</v>
      </c>
      <c r="J702" s="11">
        <f t="shared" si="70"/>
        <v>0.7246376811594203</v>
      </c>
    </row>
    <row r="703" spans="1:10" ht="18.75">
      <c r="A703" s="103"/>
      <c r="B703" s="103"/>
      <c r="C703" s="103" t="s">
        <v>222</v>
      </c>
      <c r="D703" s="103" t="s">
        <v>589</v>
      </c>
      <c r="E703" s="113" t="s">
        <v>223</v>
      </c>
      <c r="F703" s="114">
        <f t="shared" si="72"/>
        <v>60.2</v>
      </c>
      <c r="G703" s="114">
        <f t="shared" si="72"/>
        <v>0</v>
      </c>
      <c r="H703" s="114">
        <f t="shared" si="72"/>
        <v>55.2</v>
      </c>
      <c r="I703" s="114">
        <f t="shared" si="72"/>
        <v>40</v>
      </c>
      <c r="J703" s="11">
        <f t="shared" si="70"/>
        <v>0.7246376811594203</v>
      </c>
    </row>
    <row r="704" spans="1:10" ht="37.5">
      <c r="A704" s="103"/>
      <c r="B704" s="103"/>
      <c r="C704" s="103" t="s">
        <v>224</v>
      </c>
      <c r="D704" s="103"/>
      <c r="E704" s="113" t="s">
        <v>225</v>
      </c>
      <c r="F704" s="114">
        <f t="shared" si="72"/>
        <v>60.2</v>
      </c>
      <c r="G704" s="114">
        <f t="shared" si="72"/>
        <v>0</v>
      </c>
      <c r="H704" s="114">
        <f t="shared" si="72"/>
        <v>55.2</v>
      </c>
      <c r="I704" s="114">
        <f t="shared" si="72"/>
        <v>40</v>
      </c>
      <c r="J704" s="11">
        <f t="shared" si="70"/>
        <v>0.7246376811594203</v>
      </c>
    </row>
    <row r="705" spans="1:10" ht="18.75">
      <c r="A705" s="103"/>
      <c r="B705" s="103"/>
      <c r="C705" s="97" t="s">
        <v>226</v>
      </c>
      <c r="D705" s="97" t="s">
        <v>589</v>
      </c>
      <c r="E705" s="115" t="s">
        <v>227</v>
      </c>
      <c r="F705" s="116">
        <f>F706+F707</f>
        <v>60.2</v>
      </c>
      <c r="G705" s="116">
        <f>G706+G707</f>
        <v>0</v>
      </c>
      <c r="H705" s="116">
        <f>H706+H707</f>
        <v>55.2</v>
      </c>
      <c r="I705" s="116">
        <f>I706+I707</f>
        <v>40</v>
      </c>
      <c r="J705" s="176">
        <f t="shared" si="70"/>
        <v>0.7246376811594203</v>
      </c>
    </row>
    <row r="706" spans="1:10" ht="37.5">
      <c r="A706" s="97"/>
      <c r="B706" s="97"/>
      <c r="C706" s="97"/>
      <c r="D706" s="97" t="s">
        <v>36</v>
      </c>
      <c r="E706" s="117" t="s">
        <v>37</v>
      </c>
      <c r="F706" s="116">
        <v>15.5</v>
      </c>
      <c r="G706" s="116"/>
      <c r="H706" s="116">
        <v>10.5</v>
      </c>
      <c r="I706" s="116"/>
      <c r="J706" s="176"/>
    </row>
    <row r="707" spans="1:10" ht="18.75">
      <c r="A707" s="97"/>
      <c r="B707" s="97"/>
      <c r="C707" s="97"/>
      <c r="D707" s="97" t="s">
        <v>18</v>
      </c>
      <c r="E707" s="117" t="s">
        <v>19</v>
      </c>
      <c r="F707" s="116">
        <v>44.7</v>
      </c>
      <c r="G707" s="116"/>
      <c r="H707" s="116">
        <f>SUM(F707:G707)</f>
        <v>44.7</v>
      </c>
      <c r="I707" s="116">
        <v>40</v>
      </c>
      <c r="J707" s="176">
        <f t="shared" si="70"/>
        <v>0.8948545861297539</v>
      </c>
    </row>
    <row r="708" spans="1:10" ht="18.75">
      <c r="A708" s="97"/>
      <c r="B708" s="9" t="s">
        <v>278</v>
      </c>
      <c r="C708" s="9"/>
      <c r="D708" s="9"/>
      <c r="E708" s="10" t="s">
        <v>279</v>
      </c>
      <c r="F708" s="114">
        <f aca="true" t="shared" si="73" ref="F708:I711">F709</f>
        <v>4534.2</v>
      </c>
      <c r="G708" s="114">
        <f t="shared" si="73"/>
        <v>0</v>
      </c>
      <c r="H708" s="114">
        <f t="shared" si="73"/>
        <v>24285.86842</v>
      </c>
      <c r="I708" s="114">
        <f t="shared" si="73"/>
        <v>1029</v>
      </c>
      <c r="J708" s="11">
        <f t="shared" si="70"/>
        <v>0.042370319323339234</v>
      </c>
    </row>
    <row r="709" spans="1:10" ht="18.75">
      <c r="A709" s="97"/>
      <c r="B709" s="118" t="s">
        <v>285</v>
      </c>
      <c r="C709" s="9"/>
      <c r="D709" s="9"/>
      <c r="E709" s="10" t="s">
        <v>286</v>
      </c>
      <c r="F709" s="114">
        <f>F710</f>
        <v>4534.2</v>
      </c>
      <c r="G709" s="114">
        <f t="shared" si="73"/>
        <v>0</v>
      </c>
      <c r="H709" s="114">
        <f t="shared" si="73"/>
        <v>24285.86842</v>
      </c>
      <c r="I709" s="114">
        <f t="shared" si="73"/>
        <v>1029</v>
      </c>
      <c r="J709" s="11">
        <f t="shared" si="70"/>
        <v>0.042370319323339234</v>
      </c>
    </row>
    <row r="710" spans="1:10" ht="18.75">
      <c r="A710" s="103"/>
      <c r="B710" s="103"/>
      <c r="C710" s="103" t="s">
        <v>141</v>
      </c>
      <c r="D710" s="103" t="s">
        <v>589</v>
      </c>
      <c r="E710" s="113" t="s">
        <v>729</v>
      </c>
      <c r="F710" s="114">
        <f t="shared" si="73"/>
        <v>4534.2</v>
      </c>
      <c r="G710" s="114">
        <f t="shared" si="73"/>
        <v>0</v>
      </c>
      <c r="H710" s="114">
        <f t="shared" si="73"/>
        <v>24285.86842</v>
      </c>
      <c r="I710" s="114">
        <f t="shared" si="73"/>
        <v>1029</v>
      </c>
      <c r="J710" s="11">
        <f t="shared" si="70"/>
        <v>0.042370319323339234</v>
      </c>
    </row>
    <row r="711" spans="1:10" ht="37.5">
      <c r="A711" s="103"/>
      <c r="B711" s="103"/>
      <c r="C711" s="103" t="s">
        <v>174</v>
      </c>
      <c r="D711" s="103" t="s">
        <v>589</v>
      </c>
      <c r="E711" s="113" t="s">
        <v>175</v>
      </c>
      <c r="F711" s="114">
        <f t="shared" si="73"/>
        <v>4534.2</v>
      </c>
      <c r="G711" s="114">
        <f t="shared" si="73"/>
        <v>0</v>
      </c>
      <c r="H711" s="114">
        <f t="shared" si="73"/>
        <v>24285.86842</v>
      </c>
      <c r="I711" s="114">
        <f t="shared" si="73"/>
        <v>1029</v>
      </c>
      <c r="J711" s="11">
        <f t="shared" si="70"/>
        <v>0.042370319323339234</v>
      </c>
    </row>
    <row r="712" spans="1:10" ht="37.5">
      <c r="A712" s="103"/>
      <c r="B712" s="103"/>
      <c r="C712" s="103" t="s">
        <v>176</v>
      </c>
      <c r="D712" s="103"/>
      <c r="E712" s="113" t="s">
        <v>177</v>
      </c>
      <c r="F712" s="114">
        <f>F713+F715</f>
        <v>4534.2</v>
      </c>
      <c r="G712" s="114">
        <f>G713+G715</f>
        <v>0</v>
      </c>
      <c r="H712" s="114">
        <f>H713+H715+H717</f>
        <v>24285.86842</v>
      </c>
      <c r="I712" s="114">
        <f>I713+I715+I717</f>
        <v>1029</v>
      </c>
      <c r="J712" s="11">
        <f t="shared" si="70"/>
        <v>0.042370319323339234</v>
      </c>
    </row>
    <row r="713" spans="1:10" ht="18.75">
      <c r="A713" s="103"/>
      <c r="B713" s="103"/>
      <c r="C713" s="97" t="s">
        <v>178</v>
      </c>
      <c r="D713" s="97" t="s">
        <v>589</v>
      </c>
      <c r="E713" s="115" t="s">
        <v>179</v>
      </c>
      <c r="F713" s="116">
        <f>F714</f>
        <v>1030</v>
      </c>
      <c r="G713" s="116">
        <f>G714</f>
        <v>0</v>
      </c>
      <c r="H713" s="116">
        <f>H714</f>
        <v>1030</v>
      </c>
      <c r="I713" s="116">
        <f>I714</f>
        <v>1029</v>
      </c>
      <c r="J713" s="176">
        <f t="shared" si="70"/>
        <v>0.9990291262135922</v>
      </c>
    </row>
    <row r="714" spans="1:10" ht="18.75">
      <c r="A714" s="97"/>
      <c r="B714" s="97"/>
      <c r="C714" s="97"/>
      <c r="D714" s="97" t="s">
        <v>18</v>
      </c>
      <c r="E714" s="117" t="s">
        <v>19</v>
      </c>
      <c r="F714" s="116">
        <v>1030</v>
      </c>
      <c r="G714" s="116"/>
      <c r="H714" s="116">
        <f>SUM(F714:G714)</f>
        <v>1030</v>
      </c>
      <c r="I714" s="116">
        <v>1029</v>
      </c>
      <c r="J714" s="176">
        <f t="shared" si="70"/>
        <v>0.9990291262135922</v>
      </c>
    </row>
    <row r="715" spans="1:10" ht="18.75">
      <c r="A715" s="97"/>
      <c r="B715" s="97"/>
      <c r="C715" s="97" t="s">
        <v>1025</v>
      </c>
      <c r="D715" s="97"/>
      <c r="E715" s="117" t="s">
        <v>1026</v>
      </c>
      <c r="F715" s="116">
        <f>F716</f>
        <v>3504.2</v>
      </c>
      <c r="G715" s="116">
        <f>G716</f>
        <v>0</v>
      </c>
      <c r="H715" s="133">
        <f>H716</f>
        <v>3399.01842</v>
      </c>
      <c r="I715" s="133"/>
      <c r="J715" s="176"/>
    </row>
    <row r="716" spans="1:10" ht="18.75">
      <c r="A716" s="97"/>
      <c r="B716" s="97"/>
      <c r="C716" s="97"/>
      <c r="D716" s="97" t="s">
        <v>18</v>
      </c>
      <c r="E716" s="117" t="s">
        <v>19</v>
      </c>
      <c r="F716" s="116">
        <v>3504.2</v>
      </c>
      <c r="G716" s="116"/>
      <c r="H716" s="133">
        <v>3399.01842</v>
      </c>
      <c r="I716" s="116"/>
      <c r="J716" s="176"/>
    </row>
    <row r="717" spans="1:10" ht="18.75">
      <c r="A717" s="120"/>
      <c r="B717" s="120"/>
      <c r="C717" s="120" t="s">
        <v>1025</v>
      </c>
      <c r="D717" s="120"/>
      <c r="E717" s="122" t="s">
        <v>1027</v>
      </c>
      <c r="F717" s="123">
        <f>F718</f>
        <v>3504.2</v>
      </c>
      <c r="G717" s="123">
        <f>G718</f>
        <v>0</v>
      </c>
      <c r="H717" s="134">
        <f>H718</f>
        <v>19856.85</v>
      </c>
      <c r="I717" s="134"/>
      <c r="J717" s="177"/>
    </row>
    <row r="718" spans="1:10" ht="18.75">
      <c r="A718" s="120"/>
      <c r="B718" s="120"/>
      <c r="C718" s="120"/>
      <c r="D718" s="120" t="s">
        <v>18</v>
      </c>
      <c r="E718" s="122" t="s">
        <v>19</v>
      </c>
      <c r="F718" s="123">
        <v>3504.2</v>
      </c>
      <c r="G718" s="123"/>
      <c r="H718" s="134">
        <v>19856.85</v>
      </c>
      <c r="I718" s="123"/>
      <c r="J718" s="177"/>
    </row>
    <row r="719" spans="1:10" ht="18.75">
      <c r="A719" s="97"/>
      <c r="B719" s="9" t="s">
        <v>301</v>
      </c>
      <c r="C719" s="8"/>
      <c r="D719" s="8"/>
      <c r="E719" s="10" t="s">
        <v>302</v>
      </c>
      <c r="F719" s="114">
        <f aca="true" t="shared" si="74" ref="F719:I724">F720</f>
        <v>21</v>
      </c>
      <c r="G719" s="114">
        <f t="shared" si="74"/>
        <v>0</v>
      </c>
      <c r="H719" s="114">
        <f t="shared" si="74"/>
        <v>26</v>
      </c>
      <c r="I719" s="114">
        <f t="shared" si="74"/>
        <v>22.6</v>
      </c>
      <c r="J719" s="11">
        <f t="shared" si="70"/>
        <v>0.8692307692307693</v>
      </c>
    </row>
    <row r="720" spans="1:10" ht="18.75">
      <c r="A720" s="97"/>
      <c r="B720" s="103" t="s">
        <v>648</v>
      </c>
      <c r="C720" s="103"/>
      <c r="D720" s="103"/>
      <c r="E720" s="119" t="s">
        <v>649</v>
      </c>
      <c r="F720" s="114">
        <f t="shared" si="74"/>
        <v>21</v>
      </c>
      <c r="G720" s="114">
        <f t="shared" si="74"/>
        <v>0</v>
      </c>
      <c r="H720" s="114">
        <f t="shared" si="74"/>
        <v>26</v>
      </c>
      <c r="I720" s="114">
        <f t="shared" si="74"/>
        <v>22.6</v>
      </c>
      <c r="J720" s="11">
        <f t="shared" si="70"/>
        <v>0.8692307692307693</v>
      </c>
    </row>
    <row r="721" spans="1:10" ht="37.5">
      <c r="A721" s="97"/>
      <c r="B721" s="97"/>
      <c r="C721" s="103" t="s">
        <v>221</v>
      </c>
      <c r="D721" s="103" t="s">
        <v>589</v>
      </c>
      <c r="E721" s="113" t="s">
        <v>336</v>
      </c>
      <c r="F721" s="114">
        <f t="shared" si="74"/>
        <v>21</v>
      </c>
      <c r="G721" s="114">
        <f t="shared" si="74"/>
        <v>0</v>
      </c>
      <c r="H721" s="114">
        <f t="shared" si="74"/>
        <v>26</v>
      </c>
      <c r="I721" s="114">
        <f t="shared" si="74"/>
        <v>22.6</v>
      </c>
      <c r="J721" s="11">
        <f t="shared" si="70"/>
        <v>0.8692307692307693</v>
      </c>
    </row>
    <row r="722" spans="1:10" ht="18.75">
      <c r="A722" s="97"/>
      <c r="B722" s="97"/>
      <c r="C722" s="103" t="s">
        <v>222</v>
      </c>
      <c r="D722" s="103" t="s">
        <v>589</v>
      </c>
      <c r="E722" s="113" t="s">
        <v>223</v>
      </c>
      <c r="F722" s="114">
        <f t="shared" si="74"/>
        <v>21</v>
      </c>
      <c r="G722" s="114">
        <f t="shared" si="74"/>
        <v>0</v>
      </c>
      <c r="H722" s="114">
        <f t="shared" si="74"/>
        <v>26</v>
      </c>
      <c r="I722" s="114">
        <f t="shared" si="74"/>
        <v>22.6</v>
      </c>
      <c r="J722" s="11">
        <f t="shared" si="70"/>
        <v>0.8692307692307693</v>
      </c>
    </row>
    <row r="723" spans="1:10" ht="37.5">
      <c r="A723" s="97"/>
      <c r="B723" s="97"/>
      <c r="C723" s="103" t="s">
        <v>224</v>
      </c>
      <c r="D723" s="103"/>
      <c r="E723" s="113" t="s">
        <v>225</v>
      </c>
      <c r="F723" s="114">
        <f t="shared" si="74"/>
        <v>21</v>
      </c>
      <c r="G723" s="114">
        <f t="shared" si="74"/>
        <v>0</v>
      </c>
      <c r="H723" s="114">
        <f t="shared" si="74"/>
        <v>26</v>
      </c>
      <c r="I723" s="114">
        <f t="shared" si="74"/>
        <v>22.6</v>
      </c>
      <c r="J723" s="11">
        <f t="shared" si="70"/>
        <v>0.8692307692307693</v>
      </c>
    </row>
    <row r="724" spans="1:10" ht="18.75">
      <c r="A724" s="97"/>
      <c r="B724" s="97"/>
      <c r="C724" s="97" t="s">
        <v>226</v>
      </c>
      <c r="D724" s="97" t="s">
        <v>589</v>
      </c>
      <c r="E724" s="115" t="s">
        <v>227</v>
      </c>
      <c r="F724" s="116">
        <f t="shared" si="74"/>
        <v>21</v>
      </c>
      <c r="G724" s="116">
        <f t="shared" si="74"/>
        <v>0</v>
      </c>
      <c r="H724" s="116">
        <f t="shared" si="74"/>
        <v>26</v>
      </c>
      <c r="I724" s="116">
        <f t="shared" si="74"/>
        <v>22.6</v>
      </c>
      <c r="J724" s="176">
        <f t="shared" si="70"/>
        <v>0.8692307692307693</v>
      </c>
    </row>
    <row r="725" spans="1:10" ht="18.75">
      <c r="A725" s="97"/>
      <c r="B725" s="97"/>
      <c r="C725" s="97"/>
      <c r="D725" s="97" t="s">
        <v>18</v>
      </c>
      <c r="E725" s="117" t="s">
        <v>19</v>
      </c>
      <c r="F725" s="116">
        <v>21</v>
      </c>
      <c r="G725" s="116"/>
      <c r="H725" s="116">
        <v>26</v>
      </c>
      <c r="I725" s="116">
        <v>22.6</v>
      </c>
      <c r="J725" s="176">
        <f t="shared" si="70"/>
        <v>0.8692307692307693</v>
      </c>
    </row>
    <row r="726" spans="1:10" ht="18.75">
      <c r="A726" s="97"/>
      <c r="B726" s="97"/>
      <c r="C726" s="97"/>
      <c r="D726" s="97"/>
      <c r="E726" s="115"/>
      <c r="F726" s="116"/>
      <c r="G726" s="116"/>
      <c r="H726" s="116"/>
      <c r="I726" s="116"/>
      <c r="J726" s="176"/>
    </row>
    <row r="727" spans="1:10" ht="18.75">
      <c r="A727" s="103" t="s">
        <v>319</v>
      </c>
      <c r="B727" s="103" t="s">
        <v>589</v>
      </c>
      <c r="C727" s="103" t="s">
        <v>589</v>
      </c>
      <c r="D727" s="103" t="s">
        <v>589</v>
      </c>
      <c r="E727" s="113" t="s">
        <v>890</v>
      </c>
      <c r="F727" s="114" t="e">
        <f>F728+F755</f>
        <v>#REF!</v>
      </c>
      <c r="G727" s="114" t="e">
        <f>G728+G755</f>
        <v>#REF!</v>
      </c>
      <c r="H727" s="114">
        <f>H728+H755</f>
        <v>27044.3</v>
      </c>
      <c r="I727" s="114">
        <f>I728+I755</f>
        <v>25962.300000000003</v>
      </c>
      <c r="J727" s="11">
        <f aca="true" t="shared" si="75" ref="J727:J761">I727/H727</f>
        <v>0.9599915693880042</v>
      </c>
    </row>
    <row r="728" spans="1:10" ht="18.75">
      <c r="A728" s="103"/>
      <c r="B728" s="9" t="s">
        <v>256</v>
      </c>
      <c r="C728" s="9"/>
      <c r="D728" s="9"/>
      <c r="E728" s="10" t="s">
        <v>257</v>
      </c>
      <c r="F728" s="114" t="e">
        <f>F729+F737</f>
        <v>#REF!</v>
      </c>
      <c r="G728" s="114" t="e">
        <f>G729+G737</f>
        <v>#REF!</v>
      </c>
      <c r="H728" s="114">
        <f>H729+H737</f>
        <v>27009.3</v>
      </c>
      <c r="I728" s="114">
        <f>I729+I737</f>
        <v>25927.300000000003</v>
      </c>
      <c r="J728" s="11">
        <f t="shared" si="75"/>
        <v>0.9599397244652769</v>
      </c>
    </row>
    <row r="729" spans="1:10" ht="37.5">
      <c r="A729" s="103"/>
      <c r="B729" s="118" t="s">
        <v>268</v>
      </c>
      <c r="C729" s="9"/>
      <c r="D729" s="9"/>
      <c r="E729" s="10" t="s">
        <v>269</v>
      </c>
      <c r="F729" s="114">
        <f aca="true" t="shared" si="76" ref="F729:I732">F730</f>
        <v>20244</v>
      </c>
      <c r="G729" s="114">
        <f t="shared" si="76"/>
        <v>-145.3</v>
      </c>
      <c r="H729" s="114">
        <f t="shared" si="76"/>
        <v>20098.7</v>
      </c>
      <c r="I729" s="114">
        <f t="shared" si="76"/>
        <v>20081.9</v>
      </c>
      <c r="J729" s="11">
        <f t="shared" si="75"/>
        <v>0.9991641250429133</v>
      </c>
    </row>
    <row r="730" spans="1:10" ht="18.75">
      <c r="A730" s="103"/>
      <c r="B730" s="103"/>
      <c r="C730" s="103" t="s">
        <v>122</v>
      </c>
      <c r="D730" s="103" t="s">
        <v>589</v>
      </c>
      <c r="E730" s="113" t="s">
        <v>123</v>
      </c>
      <c r="F730" s="114">
        <f t="shared" si="76"/>
        <v>20244</v>
      </c>
      <c r="G730" s="114">
        <f t="shared" si="76"/>
        <v>-145.3</v>
      </c>
      <c r="H730" s="114">
        <f t="shared" si="76"/>
        <v>20098.7</v>
      </c>
      <c r="I730" s="114">
        <f t="shared" si="76"/>
        <v>20081.9</v>
      </c>
      <c r="J730" s="11">
        <f t="shared" si="75"/>
        <v>0.9991641250429133</v>
      </c>
    </row>
    <row r="731" spans="1:10" ht="37.5">
      <c r="A731" s="103"/>
      <c r="B731" s="103"/>
      <c r="C731" s="103" t="s">
        <v>136</v>
      </c>
      <c r="D731" s="103" t="s">
        <v>589</v>
      </c>
      <c r="E731" s="113" t="s">
        <v>137</v>
      </c>
      <c r="F731" s="114">
        <f t="shared" si="76"/>
        <v>20244</v>
      </c>
      <c r="G731" s="114">
        <f t="shared" si="76"/>
        <v>-145.3</v>
      </c>
      <c r="H731" s="114">
        <f t="shared" si="76"/>
        <v>20098.7</v>
      </c>
      <c r="I731" s="114">
        <f t="shared" si="76"/>
        <v>20081.9</v>
      </c>
      <c r="J731" s="11">
        <f t="shared" si="75"/>
        <v>0.9991641250429133</v>
      </c>
    </row>
    <row r="732" spans="1:10" ht="37.5">
      <c r="A732" s="103"/>
      <c r="B732" s="103"/>
      <c r="C732" s="103" t="s">
        <v>138</v>
      </c>
      <c r="D732" s="103"/>
      <c r="E732" s="113" t="s">
        <v>32</v>
      </c>
      <c r="F732" s="114">
        <f t="shared" si="76"/>
        <v>20244</v>
      </c>
      <c r="G732" s="114">
        <f t="shared" si="76"/>
        <v>-145.3</v>
      </c>
      <c r="H732" s="114">
        <f t="shared" si="76"/>
        <v>20098.7</v>
      </c>
      <c r="I732" s="114">
        <f t="shared" si="76"/>
        <v>20081.9</v>
      </c>
      <c r="J732" s="11">
        <f t="shared" si="75"/>
        <v>0.9991641250429133</v>
      </c>
    </row>
    <row r="733" spans="1:10" ht="18.75">
      <c r="A733" s="103"/>
      <c r="B733" s="103"/>
      <c r="C733" s="97" t="s">
        <v>139</v>
      </c>
      <c r="D733" s="97" t="s">
        <v>589</v>
      </c>
      <c r="E733" s="115" t="s">
        <v>35</v>
      </c>
      <c r="F733" s="116">
        <f>SUM(F734:F736)</f>
        <v>20244</v>
      </c>
      <c r="G733" s="116">
        <f>SUM(G734:G736)</f>
        <v>-145.3</v>
      </c>
      <c r="H733" s="116">
        <f>SUM(H734:H736)</f>
        <v>20098.7</v>
      </c>
      <c r="I733" s="116">
        <f>SUM(I734:I736)</f>
        <v>20081.9</v>
      </c>
      <c r="J733" s="176">
        <f t="shared" si="75"/>
        <v>0.9991641250429133</v>
      </c>
    </row>
    <row r="734" spans="1:10" ht="37.5">
      <c r="A734" s="97"/>
      <c r="B734" s="97"/>
      <c r="C734" s="97"/>
      <c r="D734" s="97" t="s">
        <v>36</v>
      </c>
      <c r="E734" s="117" t="s">
        <v>37</v>
      </c>
      <c r="F734" s="116">
        <v>19156.8</v>
      </c>
      <c r="G734" s="116"/>
      <c r="H734" s="116">
        <v>19271.8</v>
      </c>
      <c r="I734" s="116">
        <v>19271.8</v>
      </c>
      <c r="J734" s="176">
        <f t="shared" si="75"/>
        <v>1</v>
      </c>
    </row>
    <row r="735" spans="1:10" ht="18.75">
      <c r="A735" s="97"/>
      <c r="B735" s="97"/>
      <c r="C735" s="97"/>
      <c r="D735" s="97" t="s">
        <v>18</v>
      </c>
      <c r="E735" s="117" t="s">
        <v>19</v>
      </c>
      <c r="F735" s="116">
        <v>1084.7</v>
      </c>
      <c r="G735" s="116">
        <v>-145.3</v>
      </c>
      <c r="H735" s="116">
        <v>825.2</v>
      </c>
      <c r="I735" s="116">
        <v>808.4</v>
      </c>
      <c r="J735" s="176">
        <f t="shared" si="75"/>
        <v>0.9796412990790111</v>
      </c>
    </row>
    <row r="736" spans="1:10" ht="18.75">
      <c r="A736" s="97"/>
      <c r="B736" s="97"/>
      <c r="C736" s="97"/>
      <c r="D736" s="97" t="s">
        <v>48</v>
      </c>
      <c r="E736" s="117" t="s">
        <v>49</v>
      </c>
      <c r="F736" s="116">
        <v>2.5</v>
      </c>
      <c r="G736" s="116"/>
      <c r="H736" s="116">
        <v>1.7</v>
      </c>
      <c r="I736" s="116">
        <v>1.7</v>
      </c>
      <c r="J736" s="176">
        <f t="shared" si="75"/>
        <v>1</v>
      </c>
    </row>
    <row r="737" spans="1:10" ht="18.75">
      <c r="A737" s="97"/>
      <c r="B737" s="118" t="s">
        <v>260</v>
      </c>
      <c r="C737" s="9"/>
      <c r="D737" s="9"/>
      <c r="E737" s="10" t="s">
        <v>261</v>
      </c>
      <c r="F737" s="114" t="e">
        <f>F738+F750</f>
        <v>#REF!</v>
      </c>
      <c r="G737" s="114" t="e">
        <f>G738+G750</f>
        <v>#REF!</v>
      </c>
      <c r="H737" s="114">
        <f>H738+H750</f>
        <v>6910.599999999999</v>
      </c>
      <c r="I737" s="114">
        <f>I738+I750</f>
        <v>5845.4</v>
      </c>
      <c r="J737" s="11">
        <f t="shared" si="75"/>
        <v>0.8458599832141928</v>
      </c>
    </row>
    <row r="738" spans="1:10" ht="18.75">
      <c r="A738" s="103"/>
      <c r="B738" s="103"/>
      <c r="C738" s="103" t="s">
        <v>122</v>
      </c>
      <c r="D738" s="103" t="s">
        <v>589</v>
      </c>
      <c r="E738" s="113" t="s">
        <v>123</v>
      </c>
      <c r="F738" s="114" t="e">
        <f>F739+F746</f>
        <v>#REF!</v>
      </c>
      <c r="G738" s="114" t="e">
        <f>G739+G746</f>
        <v>#REF!</v>
      </c>
      <c r="H738" s="114">
        <f>H739+H746</f>
        <v>6827.4</v>
      </c>
      <c r="I738" s="114">
        <f>I739+I746</f>
        <v>5762.2</v>
      </c>
      <c r="J738" s="11">
        <f t="shared" si="75"/>
        <v>0.8439816035386823</v>
      </c>
    </row>
    <row r="739" spans="1:10" ht="37.5">
      <c r="A739" s="103"/>
      <c r="B739" s="103"/>
      <c r="C739" s="103" t="s">
        <v>127</v>
      </c>
      <c r="D739" s="103" t="s">
        <v>589</v>
      </c>
      <c r="E739" s="113" t="s">
        <v>128</v>
      </c>
      <c r="F739" s="114" t="e">
        <f>F740+F743</f>
        <v>#REF!</v>
      </c>
      <c r="G739" s="114" t="e">
        <f>G740+G743</f>
        <v>#REF!</v>
      </c>
      <c r="H739" s="114">
        <f>H740+H743</f>
        <v>1317.2</v>
      </c>
      <c r="I739" s="114">
        <f>I740+I743</f>
        <v>1287</v>
      </c>
      <c r="J739" s="11">
        <f t="shared" si="75"/>
        <v>0.9770725781961737</v>
      </c>
    </row>
    <row r="740" spans="1:10" ht="18.75">
      <c r="A740" s="103"/>
      <c r="B740" s="103"/>
      <c r="C740" s="103" t="s">
        <v>129</v>
      </c>
      <c r="D740" s="103"/>
      <c r="E740" s="113" t="s">
        <v>130</v>
      </c>
      <c r="F740" s="114">
        <f aca="true" t="shared" si="77" ref="F740:I741">F741</f>
        <v>917.2</v>
      </c>
      <c r="G740" s="114">
        <f t="shared" si="77"/>
        <v>0</v>
      </c>
      <c r="H740" s="114">
        <f t="shared" si="77"/>
        <v>817.2</v>
      </c>
      <c r="I740" s="114">
        <f t="shared" si="77"/>
        <v>808.5</v>
      </c>
      <c r="J740" s="11">
        <f t="shared" si="75"/>
        <v>0.9893538913362702</v>
      </c>
    </row>
    <row r="741" spans="1:10" ht="18.75">
      <c r="A741" s="103"/>
      <c r="B741" s="103"/>
      <c r="C741" s="97" t="s">
        <v>131</v>
      </c>
      <c r="D741" s="97" t="s">
        <v>589</v>
      </c>
      <c r="E741" s="115" t="s">
        <v>132</v>
      </c>
      <c r="F741" s="116">
        <f t="shared" si="77"/>
        <v>917.2</v>
      </c>
      <c r="G741" s="116">
        <f t="shared" si="77"/>
        <v>0</v>
      </c>
      <c r="H741" s="116">
        <f t="shared" si="77"/>
        <v>817.2</v>
      </c>
      <c r="I741" s="116">
        <f t="shared" si="77"/>
        <v>808.5</v>
      </c>
      <c r="J741" s="176">
        <f t="shared" si="75"/>
        <v>0.9893538913362702</v>
      </c>
    </row>
    <row r="742" spans="1:10" ht="18.75">
      <c r="A742" s="97"/>
      <c r="B742" s="97"/>
      <c r="C742" s="97"/>
      <c r="D742" s="97" t="s">
        <v>18</v>
      </c>
      <c r="E742" s="117" t="s">
        <v>19</v>
      </c>
      <c r="F742" s="116">
        <v>917.2</v>
      </c>
      <c r="G742" s="116"/>
      <c r="H742" s="116">
        <v>817.2</v>
      </c>
      <c r="I742" s="116">
        <v>808.5</v>
      </c>
      <c r="J742" s="176">
        <f t="shared" si="75"/>
        <v>0.9893538913362702</v>
      </c>
    </row>
    <row r="743" spans="1:10" ht="18.75">
      <c r="A743" s="103"/>
      <c r="B743" s="103"/>
      <c r="C743" s="103" t="s">
        <v>133</v>
      </c>
      <c r="D743" s="103"/>
      <c r="E743" s="113" t="s">
        <v>134</v>
      </c>
      <c r="F743" s="114" t="e">
        <f>F744+#REF!</f>
        <v>#REF!</v>
      </c>
      <c r="G743" s="114" t="e">
        <f>G744+#REF!</f>
        <v>#REF!</v>
      </c>
      <c r="H743" s="114">
        <f>H744</f>
        <v>500</v>
      </c>
      <c r="I743" s="114">
        <f>I744</f>
        <v>478.5</v>
      </c>
      <c r="J743" s="11">
        <f t="shared" si="75"/>
        <v>0.957</v>
      </c>
    </row>
    <row r="744" spans="1:10" ht="18.75">
      <c r="A744" s="103"/>
      <c r="B744" s="103"/>
      <c r="C744" s="97" t="s">
        <v>135</v>
      </c>
      <c r="D744" s="97" t="s">
        <v>589</v>
      </c>
      <c r="E744" s="115" t="s">
        <v>612</v>
      </c>
      <c r="F744" s="116" t="e">
        <f>F745+#REF!</f>
        <v>#REF!</v>
      </c>
      <c r="G744" s="116" t="e">
        <f>G745+#REF!</f>
        <v>#REF!</v>
      </c>
      <c r="H744" s="116">
        <f>H745</f>
        <v>500</v>
      </c>
      <c r="I744" s="116">
        <f>I745</f>
        <v>478.5</v>
      </c>
      <c r="J744" s="176">
        <f t="shared" si="75"/>
        <v>0.957</v>
      </c>
    </row>
    <row r="745" spans="1:10" ht="18.75">
      <c r="A745" s="97"/>
      <c r="B745" s="97"/>
      <c r="C745" s="97"/>
      <c r="D745" s="97" t="s">
        <v>18</v>
      </c>
      <c r="E745" s="117" t="s">
        <v>19</v>
      </c>
      <c r="F745" s="116">
        <v>813.8</v>
      </c>
      <c r="G745" s="116"/>
      <c r="H745" s="116">
        <v>500</v>
      </c>
      <c r="I745" s="116">
        <v>478.5</v>
      </c>
      <c r="J745" s="176">
        <f t="shared" si="75"/>
        <v>0.957</v>
      </c>
    </row>
    <row r="746" spans="1:10" ht="37.5">
      <c r="A746" s="103"/>
      <c r="B746" s="103"/>
      <c r="C746" s="103" t="s">
        <v>136</v>
      </c>
      <c r="D746" s="103" t="s">
        <v>589</v>
      </c>
      <c r="E746" s="113" t="s">
        <v>137</v>
      </c>
      <c r="F746" s="114">
        <f aca="true" t="shared" si="78" ref="F746:I748">F747</f>
        <v>6510.2</v>
      </c>
      <c r="G746" s="114">
        <f t="shared" si="78"/>
        <v>0</v>
      </c>
      <c r="H746" s="114">
        <f t="shared" si="78"/>
        <v>5510.2</v>
      </c>
      <c r="I746" s="114">
        <f t="shared" si="78"/>
        <v>4475.2</v>
      </c>
      <c r="J746" s="11">
        <f t="shared" si="75"/>
        <v>0.8121665275307611</v>
      </c>
    </row>
    <row r="747" spans="1:10" ht="37.5">
      <c r="A747" s="103"/>
      <c r="B747" s="103"/>
      <c r="C747" s="103" t="s">
        <v>138</v>
      </c>
      <c r="D747" s="103"/>
      <c r="E747" s="113" t="s">
        <v>32</v>
      </c>
      <c r="F747" s="114">
        <f t="shared" si="78"/>
        <v>6510.2</v>
      </c>
      <c r="G747" s="114">
        <f t="shared" si="78"/>
        <v>0</v>
      </c>
      <c r="H747" s="114">
        <f t="shared" si="78"/>
        <v>5510.2</v>
      </c>
      <c r="I747" s="114">
        <f t="shared" si="78"/>
        <v>4475.2</v>
      </c>
      <c r="J747" s="11">
        <f t="shared" si="75"/>
        <v>0.8121665275307611</v>
      </c>
    </row>
    <row r="748" spans="1:10" ht="18.75">
      <c r="A748" s="103"/>
      <c r="B748" s="103"/>
      <c r="C748" s="97" t="s">
        <v>140</v>
      </c>
      <c r="D748" s="97" t="s">
        <v>589</v>
      </c>
      <c r="E748" s="115" t="s">
        <v>681</v>
      </c>
      <c r="F748" s="116">
        <f t="shared" si="78"/>
        <v>6510.2</v>
      </c>
      <c r="G748" s="116">
        <f t="shared" si="78"/>
        <v>0</v>
      </c>
      <c r="H748" s="116">
        <f t="shared" si="78"/>
        <v>5510.2</v>
      </c>
      <c r="I748" s="116">
        <f t="shared" si="78"/>
        <v>4475.2</v>
      </c>
      <c r="J748" s="176">
        <f t="shared" si="75"/>
        <v>0.8121665275307611</v>
      </c>
    </row>
    <row r="749" spans="1:10" ht="18.75">
      <c r="A749" s="97"/>
      <c r="B749" s="97"/>
      <c r="C749" s="97"/>
      <c r="D749" s="97" t="s">
        <v>18</v>
      </c>
      <c r="E749" s="117" t="s">
        <v>19</v>
      </c>
      <c r="F749" s="116">
        <v>6510.2</v>
      </c>
      <c r="G749" s="116"/>
      <c r="H749" s="116">
        <v>5510.2</v>
      </c>
      <c r="I749" s="116">
        <v>4475.2</v>
      </c>
      <c r="J749" s="176">
        <f t="shared" si="75"/>
        <v>0.8121665275307611</v>
      </c>
    </row>
    <row r="750" spans="1:10" ht="37.5">
      <c r="A750" s="103"/>
      <c r="B750" s="103"/>
      <c r="C750" s="103" t="s">
        <v>221</v>
      </c>
      <c r="D750" s="103" t="s">
        <v>589</v>
      </c>
      <c r="E750" s="113" t="s">
        <v>336</v>
      </c>
      <c r="F750" s="114" t="e">
        <f aca="true" t="shared" si="79" ref="F750:I752">F751</f>
        <v>#REF!</v>
      </c>
      <c r="G750" s="114" t="e">
        <f t="shared" si="79"/>
        <v>#REF!</v>
      </c>
      <c r="H750" s="114">
        <f t="shared" si="79"/>
        <v>83.2</v>
      </c>
      <c r="I750" s="114">
        <f t="shared" si="79"/>
        <v>83.2</v>
      </c>
      <c r="J750" s="11">
        <f t="shared" si="75"/>
        <v>1</v>
      </c>
    </row>
    <row r="751" spans="1:10" ht="18.75">
      <c r="A751" s="103"/>
      <c r="B751" s="103"/>
      <c r="C751" s="103" t="s">
        <v>222</v>
      </c>
      <c r="D751" s="103" t="s">
        <v>589</v>
      </c>
      <c r="E751" s="113" t="s">
        <v>223</v>
      </c>
      <c r="F751" s="114" t="e">
        <f t="shared" si="79"/>
        <v>#REF!</v>
      </c>
      <c r="G751" s="114" t="e">
        <f t="shared" si="79"/>
        <v>#REF!</v>
      </c>
      <c r="H751" s="114">
        <f t="shared" si="79"/>
        <v>83.2</v>
      </c>
      <c r="I751" s="114">
        <f t="shared" si="79"/>
        <v>83.2</v>
      </c>
      <c r="J751" s="11">
        <f t="shared" si="75"/>
        <v>1</v>
      </c>
    </row>
    <row r="752" spans="1:10" ht="37.5">
      <c r="A752" s="103"/>
      <c r="B752" s="103"/>
      <c r="C752" s="103" t="s">
        <v>224</v>
      </c>
      <c r="D752" s="103"/>
      <c r="E752" s="113" t="s">
        <v>225</v>
      </c>
      <c r="F752" s="114" t="e">
        <f t="shared" si="79"/>
        <v>#REF!</v>
      </c>
      <c r="G752" s="114" t="e">
        <f t="shared" si="79"/>
        <v>#REF!</v>
      </c>
      <c r="H752" s="114">
        <f t="shared" si="79"/>
        <v>83.2</v>
      </c>
      <c r="I752" s="114">
        <f t="shared" si="79"/>
        <v>83.2</v>
      </c>
      <c r="J752" s="11">
        <f t="shared" si="75"/>
        <v>1</v>
      </c>
    </row>
    <row r="753" spans="1:10" ht="18.75">
      <c r="A753" s="103"/>
      <c r="B753" s="103"/>
      <c r="C753" s="8" t="s">
        <v>226</v>
      </c>
      <c r="D753" s="97" t="s">
        <v>589</v>
      </c>
      <c r="E753" s="115" t="s">
        <v>227</v>
      </c>
      <c r="F753" s="116" t="e">
        <f>#REF!+F754</f>
        <v>#REF!</v>
      </c>
      <c r="G753" s="116" t="e">
        <f>#REF!+G754</f>
        <v>#REF!</v>
      </c>
      <c r="H753" s="116">
        <f>H754</f>
        <v>83.2</v>
      </c>
      <c r="I753" s="116">
        <f>I754</f>
        <v>83.2</v>
      </c>
      <c r="J753" s="176">
        <f t="shared" si="75"/>
        <v>1</v>
      </c>
    </row>
    <row r="754" spans="1:10" ht="18.75">
      <c r="A754" s="97"/>
      <c r="B754" s="97"/>
      <c r="C754" s="97"/>
      <c r="D754" s="97" t="s">
        <v>18</v>
      </c>
      <c r="E754" s="117" t="s">
        <v>19</v>
      </c>
      <c r="F754" s="116">
        <v>98.8</v>
      </c>
      <c r="G754" s="116"/>
      <c r="H754" s="116">
        <v>83.2</v>
      </c>
      <c r="I754" s="116">
        <v>83.2</v>
      </c>
      <c r="J754" s="176">
        <f t="shared" si="75"/>
        <v>1</v>
      </c>
    </row>
    <row r="755" spans="1:10" ht="18.75">
      <c r="A755" s="97"/>
      <c r="B755" s="9" t="s">
        <v>301</v>
      </c>
      <c r="C755" s="8"/>
      <c r="D755" s="8"/>
      <c r="E755" s="10" t="s">
        <v>302</v>
      </c>
      <c r="F755" s="114">
        <f aca="true" t="shared" si="80" ref="F755:I760">F756</f>
        <v>32</v>
      </c>
      <c r="G755" s="114">
        <f t="shared" si="80"/>
        <v>0</v>
      </c>
      <c r="H755" s="114">
        <f t="shared" si="80"/>
        <v>35</v>
      </c>
      <c r="I755" s="114">
        <f t="shared" si="80"/>
        <v>35</v>
      </c>
      <c r="J755" s="11">
        <f t="shared" si="75"/>
        <v>1</v>
      </c>
    </row>
    <row r="756" spans="1:10" ht="18.75">
      <c r="A756" s="97"/>
      <c r="B756" s="103" t="s">
        <v>648</v>
      </c>
      <c r="C756" s="103"/>
      <c r="D756" s="103"/>
      <c r="E756" s="119" t="s">
        <v>649</v>
      </c>
      <c r="F756" s="114">
        <f t="shared" si="80"/>
        <v>32</v>
      </c>
      <c r="G756" s="114">
        <f t="shared" si="80"/>
        <v>0</v>
      </c>
      <c r="H756" s="114">
        <f t="shared" si="80"/>
        <v>35</v>
      </c>
      <c r="I756" s="114">
        <f t="shared" si="80"/>
        <v>35</v>
      </c>
      <c r="J756" s="11">
        <f t="shared" si="75"/>
        <v>1</v>
      </c>
    </row>
    <row r="757" spans="1:10" ht="37.5">
      <c r="A757" s="97"/>
      <c r="B757" s="97"/>
      <c r="C757" s="103" t="s">
        <v>221</v>
      </c>
      <c r="D757" s="103" t="s">
        <v>589</v>
      </c>
      <c r="E757" s="113" t="s">
        <v>336</v>
      </c>
      <c r="F757" s="114">
        <f t="shared" si="80"/>
        <v>32</v>
      </c>
      <c r="G757" s="114">
        <f t="shared" si="80"/>
        <v>0</v>
      </c>
      <c r="H757" s="114">
        <f t="shared" si="80"/>
        <v>35</v>
      </c>
      <c r="I757" s="114">
        <f t="shared" si="80"/>
        <v>35</v>
      </c>
      <c r="J757" s="11">
        <f t="shared" si="75"/>
        <v>1</v>
      </c>
    </row>
    <row r="758" spans="1:10" ht="18.75">
      <c r="A758" s="97"/>
      <c r="B758" s="97"/>
      <c r="C758" s="103" t="s">
        <v>222</v>
      </c>
      <c r="D758" s="103" t="s">
        <v>589</v>
      </c>
      <c r="E758" s="113" t="s">
        <v>223</v>
      </c>
      <c r="F758" s="114">
        <f t="shared" si="80"/>
        <v>32</v>
      </c>
      <c r="G758" s="114">
        <f t="shared" si="80"/>
        <v>0</v>
      </c>
      <c r="H758" s="114">
        <f t="shared" si="80"/>
        <v>35</v>
      </c>
      <c r="I758" s="114">
        <f t="shared" si="80"/>
        <v>35</v>
      </c>
      <c r="J758" s="11">
        <f t="shared" si="75"/>
        <v>1</v>
      </c>
    </row>
    <row r="759" spans="1:10" ht="37.5">
      <c r="A759" s="97"/>
      <c r="B759" s="97"/>
      <c r="C759" s="103" t="s">
        <v>224</v>
      </c>
      <c r="D759" s="103"/>
      <c r="E759" s="113" t="s">
        <v>225</v>
      </c>
      <c r="F759" s="114">
        <f t="shared" si="80"/>
        <v>32</v>
      </c>
      <c r="G759" s="114">
        <f t="shared" si="80"/>
        <v>0</v>
      </c>
      <c r="H759" s="114">
        <f t="shared" si="80"/>
        <v>35</v>
      </c>
      <c r="I759" s="114">
        <f t="shared" si="80"/>
        <v>35</v>
      </c>
      <c r="J759" s="11">
        <f t="shared" si="75"/>
        <v>1</v>
      </c>
    </row>
    <row r="760" spans="1:10" ht="18.75">
      <c r="A760" s="97"/>
      <c r="B760" s="97"/>
      <c r="C760" s="97" t="s">
        <v>226</v>
      </c>
      <c r="D760" s="97" t="s">
        <v>589</v>
      </c>
      <c r="E760" s="115" t="s">
        <v>227</v>
      </c>
      <c r="F760" s="116">
        <f t="shared" si="80"/>
        <v>32</v>
      </c>
      <c r="G760" s="116">
        <f t="shared" si="80"/>
        <v>0</v>
      </c>
      <c r="H760" s="116">
        <f t="shared" si="80"/>
        <v>35</v>
      </c>
      <c r="I760" s="116">
        <f t="shared" si="80"/>
        <v>35</v>
      </c>
      <c r="J760" s="176">
        <f t="shared" si="75"/>
        <v>1</v>
      </c>
    </row>
    <row r="761" spans="1:10" ht="18.75">
      <c r="A761" s="97"/>
      <c r="B761" s="97"/>
      <c r="C761" s="97"/>
      <c r="D761" s="97" t="s">
        <v>18</v>
      </c>
      <c r="E761" s="117" t="s">
        <v>19</v>
      </c>
      <c r="F761" s="116">
        <v>32</v>
      </c>
      <c r="G761" s="116"/>
      <c r="H761" s="116">
        <v>35</v>
      </c>
      <c r="I761" s="116">
        <v>35</v>
      </c>
      <c r="J761" s="176">
        <f t="shared" si="75"/>
        <v>1</v>
      </c>
    </row>
    <row r="762" spans="1:10" ht="18.75">
      <c r="A762" s="97"/>
      <c r="B762" s="97"/>
      <c r="C762" s="97"/>
      <c r="D762" s="97"/>
      <c r="E762" s="115"/>
      <c r="F762" s="116"/>
      <c r="G762" s="116"/>
      <c r="H762" s="116"/>
      <c r="I762" s="116"/>
      <c r="J762" s="176"/>
    </row>
    <row r="763" spans="1:10" ht="18.75">
      <c r="A763" s="103" t="s">
        <v>320</v>
      </c>
      <c r="B763" s="103" t="s">
        <v>589</v>
      </c>
      <c r="C763" s="103" t="s">
        <v>589</v>
      </c>
      <c r="D763" s="103" t="s">
        <v>589</v>
      </c>
      <c r="E763" s="113" t="s">
        <v>831</v>
      </c>
      <c r="F763" s="114" t="e">
        <f>F764+F786+F918+F947</f>
        <v>#REF!</v>
      </c>
      <c r="G763" s="114" t="e">
        <f>G764+G786+G918+G947</f>
        <v>#REF!</v>
      </c>
      <c r="H763" s="114">
        <f>H764+H786+H918+H947+H779+H772</f>
        <v>1678368.46539</v>
      </c>
      <c r="I763" s="114">
        <f>I764+I786+I918+I947+I779+I772</f>
        <v>1659189.1653899997</v>
      </c>
      <c r="J763" s="11">
        <f aca="true" t="shared" si="81" ref="J763:J826">I763/H763</f>
        <v>0.988572652313541</v>
      </c>
    </row>
    <row r="764" spans="1:10" ht="18.75">
      <c r="A764" s="103"/>
      <c r="B764" s="9" t="s">
        <v>256</v>
      </c>
      <c r="C764" s="9"/>
      <c r="D764" s="9"/>
      <c r="E764" s="10" t="s">
        <v>257</v>
      </c>
      <c r="F764" s="114">
        <f aca="true" t="shared" si="82" ref="F764:I768">F765</f>
        <v>53.6</v>
      </c>
      <c r="G764" s="114">
        <f t="shared" si="82"/>
        <v>0</v>
      </c>
      <c r="H764" s="114">
        <f t="shared" si="82"/>
        <v>55</v>
      </c>
      <c r="I764" s="114">
        <f t="shared" si="82"/>
        <v>55</v>
      </c>
      <c r="J764" s="11">
        <f t="shared" si="81"/>
        <v>1</v>
      </c>
    </row>
    <row r="765" spans="1:10" ht="18.75">
      <c r="A765" s="103"/>
      <c r="B765" s="118" t="s">
        <v>260</v>
      </c>
      <c r="C765" s="9"/>
      <c r="D765" s="9"/>
      <c r="E765" s="10" t="s">
        <v>261</v>
      </c>
      <c r="F765" s="114">
        <f>F766</f>
        <v>53.6</v>
      </c>
      <c r="G765" s="114">
        <f t="shared" si="82"/>
        <v>0</v>
      </c>
      <c r="H765" s="114">
        <f t="shared" si="82"/>
        <v>55</v>
      </c>
      <c r="I765" s="114">
        <f t="shared" si="82"/>
        <v>55</v>
      </c>
      <c r="J765" s="11">
        <f t="shared" si="81"/>
        <v>1</v>
      </c>
    </row>
    <row r="766" spans="1:10" ht="37.5">
      <c r="A766" s="103"/>
      <c r="B766" s="103"/>
      <c r="C766" s="103" t="s">
        <v>221</v>
      </c>
      <c r="D766" s="103" t="s">
        <v>589</v>
      </c>
      <c r="E766" s="113" t="s">
        <v>336</v>
      </c>
      <c r="F766" s="114">
        <f t="shared" si="82"/>
        <v>53.6</v>
      </c>
      <c r="G766" s="114">
        <f t="shared" si="82"/>
        <v>0</v>
      </c>
      <c r="H766" s="114">
        <f t="shared" si="82"/>
        <v>55</v>
      </c>
      <c r="I766" s="114">
        <f t="shared" si="82"/>
        <v>55</v>
      </c>
      <c r="J766" s="11">
        <f t="shared" si="81"/>
        <v>1</v>
      </c>
    </row>
    <row r="767" spans="1:10" ht="18.75">
      <c r="A767" s="103"/>
      <c r="B767" s="103"/>
      <c r="C767" s="103" t="s">
        <v>222</v>
      </c>
      <c r="D767" s="103" t="s">
        <v>589</v>
      </c>
      <c r="E767" s="113" t="s">
        <v>223</v>
      </c>
      <c r="F767" s="114">
        <f t="shared" si="82"/>
        <v>53.6</v>
      </c>
      <c r="G767" s="114">
        <f t="shared" si="82"/>
        <v>0</v>
      </c>
      <c r="H767" s="114">
        <f t="shared" si="82"/>
        <v>55</v>
      </c>
      <c r="I767" s="114">
        <f t="shared" si="82"/>
        <v>55</v>
      </c>
      <c r="J767" s="11">
        <f t="shared" si="81"/>
        <v>1</v>
      </c>
    </row>
    <row r="768" spans="1:10" ht="37.5">
      <c r="A768" s="103"/>
      <c r="B768" s="103"/>
      <c r="C768" s="103" t="s">
        <v>224</v>
      </c>
      <c r="D768" s="103"/>
      <c r="E768" s="113" t="s">
        <v>225</v>
      </c>
      <c r="F768" s="114">
        <f t="shared" si="82"/>
        <v>53.6</v>
      </c>
      <c r="G768" s="114">
        <f t="shared" si="82"/>
        <v>0</v>
      </c>
      <c r="H768" s="114">
        <f t="shared" si="82"/>
        <v>55</v>
      </c>
      <c r="I768" s="114">
        <f t="shared" si="82"/>
        <v>55</v>
      </c>
      <c r="J768" s="11">
        <f t="shared" si="81"/>
        <v>1</v>
      </c>
    </row>
    <row r="769" spans="1:10" ht="18.75">
      <c r="A769" s="103"/>
      <c r="B769" s="103"/>
      <c r="C769" s="97" t="s">
        <v>226</v>
      </c>
      <c r="D769" s="97" t="s">
        <v>589</v>
      </c>
      <c r="E769" s="115" t="s">
        <v>227</v>
      </c>
      <c r="F769" s="116">
        <f>F770+F771</f>
        <v>53.6</v>
      </c>
      <c r="G769" s="116">
        <f>G770+G771</f>
        <v>0</v>
      </c>
      <c r="H769" s="116">
        <f>H770+H771</f>
        <v>55</v>
      </c>
      <c r="I769" s="116">
        <f>I770+I771</f>
        <v>55</v>
      </c>
      <c r="J769" s="176">
        <f t="shared" si="81"/>
        <v>1</v>
      </c>
    </row>
    <row r="770" spans="1:10" ht="37.5">
      <c r="A770" s="97"/>
      <c r="B770" s="97"/>
      <c r="C770" s="97"/>
      <c r="D770" s="97" t="s">
        <v>36</v>
      </c>
      <c r="E770" s="117" t="s">
        <v>37</v>
      </c>
      <c r="F770" s="116">
        <v>12</v>
      </c>
      <c r="G770" s="116"/>
      <c r="H770" s="116">
        <v>12</v>
      </c>
      <c r="I770" s="116">
        <v>12</v>
      </c>
      <c r="J770" s="176">
        <f t="shared" si="81"/>
        <v>1</v>
      </c>
    </row>
    <row r="771" spans="1:10" ht="18.75">
      <c r="A771" s="97"/>
      <c r="B771" s="97"/>
      <c r="C771" s="97"/>
      <c r="D771" s="97" t="s">
        <v>18</v>
      </c>
      <c r="E771" s="117" t="s">
        <v>19</v>
      </c>
      <c r="F771" s="116">
        <v>41.6</v>
      </c>
      <c r="G771" s="116"/>
      <c r="H771" s="116">
        <v>43</v>
      </c>
      <c r="I771" s="116">
        <v>43</v>
      </c>
      <c r="J771" s="176">
        <f t="shared" si="81"/>
        <v>1</v>
      </c>
    </row>
    <row r="772" spans="1:10" ht="18.75">
      <c r="A772" s="97"/>
      <c r="B772" s="9" t="s">
        <v>270</v>
      </c>
      <c r="C772" s="9"/>
      <c r="D772" s="9"/>
      <c r="E772" s="10" t="s">
        <v>271</v>
      </c>
      <c r="F772" s="116"/>
      <c r="G772" s="116"/>
      <c r="H772" s="114">
        <f aca="true" t="shared" si="83" ref="H772:I777">H773</f>
        <v>10</v>
      </c>
      <c r="I772" s="114">
        <f t="shared" si="83"/>
        <v>10</v>
      </c>
      <c r="J772" s="11">
        <f t="shared" si="81"/>
        <v>1</v>
      </c>
    </row>
    <row r="773" spans="1:10" ht="18.75">
      <c r="A773" s="97"/>
      <c r="B773" s="9" t="s">
        <v>276</v>
      </c>
      <c r="C773" s="9"/>
      <c r="D773" s="9"/>
      <c r="E773" s="10" t="s">
        <v>277</v>
      </c>
      <c r="F773" s="116"/>
      <c r="G773" s="116"/>
      <c r="H773" s="114">
        <f t="shared" si="83"/>
        <v>10</v>
      </c>
      <c r="I773" s="114">
        <f t="shared" si="83"/>
        <v>10</v>
      </c>
      <c r="J773" s="11">
        <f t="shared" si="81"/>
        <v>1</v>
      </c>
    </row>
    <row r="774" spans="1:10" ht="37.5">
      <c r="A774" s="97"/>
      <c r="B774" s="103"/>
      <c r="C774" s="103" t="s">
        <v>84</v>
      </c>
      <c r="D774" s="103" t="s">
        <v>589</v>
      </c>
      <c r="E774" s="113" t="s">
        <v>744</v>
      </c>
      <c r="F774" s="116"/>
      <c r="G774" s="116"/>
      <c r="H774" s="114">
        <f t="shared" si="83"/>
        <v>10</v>
      </c>
      <c r="I774" s="114">
        <f t="shared" si="83"/>
        <v>10</v>
      </c>
      <c r="J774" s="11">
        <f t="shared" si="81"/>
        <v>1</v>
      </c>
    </row>
    <row r="775" spans="1:10" ht="18.75">
      <c r="A775" s="97"/>
      <c r="B775" s="103"/>
      <c r="C775" s="103" t="s">
        <v>85</v>
      </c>
      <c r="D775" s="103" t="s">
        <v>589</v>
      </c>
      <c r="E775" s="113" t="s">
        <v>280</v>
      </c>
      <c r="F775" s="116"/>
      <c r="G775" s="116"/>
      <c r="H775" s="114">
        <f t="shared" si="83"/>
        <v>10</v>
      </c>
      <c r="I775" s="114">
        <f t="shared" si="83"/>
        <v>10</v>
      </c>
      <c r="J775" s="11">
        <f t="shared" si="81"/>
        <v>1</v>
      </c>
    </row>
    <row r="776" spans="1:10" ht="18.75">
      <c r="A776" s="97"/>
      <c r="B776" s="103"/>
      <c r="C776" s="103" t="s">
        <v>347</v>
      </c>
      <c r="D776" s="103"/>
      <c r="E776" s="113" t="s">
        <v>663</v>
      </c>
      <c r="F776" s="116"/>
      <c r="G776" s="116"/>
      <c r="H776" s="114">
        <f t="shared" si="83"/>
        <v>10</v>
      </c>
      <c r="I776" s="114">
        <f t="shared" si="83"/>
        <v>10</v>
      </c>
      <c r="J776" s="11">
        <f t="shared" si="81"/>
        <v>1</v>
      </c>
    </row>
    <row r="777" spans="1:10" ht="18.75">
      <c r="A777" s="97"/>
      <c r="B777" s="103"/>
      <c r="C777" s="97" t="s">
        <v>1028</v>
      </c>
      <c r="D777" s="97" t="s">
        <v>589</v>
      </c>
      <c r="E777" s="115" t="s">
        <v>1029</v>
      </c>
      <c r="F777" s="116"/>
      <c r="G777" s="116"/>
      <c r="H777" s="116">
        <f t="shared" si="83"/>
        <v>10</v>
      </c>
      <c r="I777" s="116">
        <f t="shared" si="83"/>
        <v>10</v>
      </c>
      <c r="J777" s="176">
        <f t="shared" si="81"/>
        <v>1</v>
      </c>
    </row>
    <row r="778" spans="1:10" ht="18.75">
      <c r="A778" s="97"/>
      <c r="B778" s="97"/>
      <c r="C778" s="97"/>
      <c r="D778" s="97" t="s">
        <v>18</v>
      </c>
      <c r="E778" s="117" t="s">
        <v>19</v>
      </c>
      <c r="F778" s="116"/>
      <c r="G778" s="116"/>
      <c r="H778" s="116">
        <v>10</v>
      </c>
      <c r="I778" s="116">
        <v>10</v>
      </c>
      <c r="J778" s="176">
        <f t="shared" si="81"/>
        <v>1</v>
      </c>
    </row>
    <row r="779" spans="1:10" ht="18.75">
      <c r="A779" s="97"/>
      <c r="B779" s="9" t="s">
        <v>287</v>
      </c>
      <c r="C779" s="9"/>
      <c r="D779" s="9"/>
      <c r="E779" s="10" t="s">
        <v>288</v>
      </c>
      <c r="F779" s="116"/>
      <c r="G779" s="116"/>
      <c r="H779" s="114">
        <f aca="true" t="shared" si="84" ref="H779:I784">H780</f>
        <v>8179.7</v>
      </c>
      <c r="I779" s="114">
        <f t="shared" si="84"/>
        <v>8179.7</v>
      </c>
      <c r="J779" s="176">
        <f t="shared" si="81"/>
        <v>1</v>
      </c>
    </row>
    <row r="780" spans="1:10" ht="18.75">
      <c r="A780" s="97"/>
      <c r="B780" s="9" t="s">
        <v>293</v>
      </c>
      <c r="C780" s="9"/>
      <c r="D780" s="97"/>
      <c r="E780" s="113" t="s">
        <v>294</v>
      </c>
      <c r="F780" s="116"/>
      <c r="G780" s="116"/>
      <c r="H780" s="114">
        <f t="shared" si="84"/>
        <v>8179.7</v>
      </c>
      <c r="I780" s="114">
        <f t="shared" si="84"/>
        <v>8179.7</v>
      </c>
      <c r="J780" s="176">
        <f t="shared" si="81"/>
        <v>1</v>
      </c>
    </row>
    <row r="781" spans="1:10" ht="18.75">
      <c r="A781" s="97"/>
      <c r="B781" s="9"/>
      <c r="C781" s="103" t="s">
        <v>9</v>
      </c>
      <c r="D781" s="103" t="s">
        <v>589</v>
      </c>
      <c r="E781" s="113" t="s">
        <v>10</v>
      </c>
      <c r="F781" s="116"/>
      <c r="G781" s="116"/>
      <c r="H781" s="114">
        <f t="shared" si="84"/>
        <v>8179.7</v>
      </c>
      <c r="I781" s="114">
        <f t="shared" si="84"/>
        <v>8179.7</v>
      </c>
      <c r="J781" s="176">
        <f t="shared" si="81"/>
        <v>1</v>
      </c>
    </row>
    <row r="782" spans="1:10" ht="18.75">
      <c r="A782" s="97"/>
      <c r="B782" s="9"/>
      <c r="C782" s="103" t="s">
        <v>11</v>
      </c>
      <c r="D782" s="103" t="s">
        <v>589</v>
      </c>
      <c r="E782" s="113" t="s">
        <v>12</v>
      </c>
      <c r="F782" s="116"/>
      <c r="G782" s="116"/>
      <c r="H782" s="114">
        <f t="shared" si="84"/>
        <v>8179.7</v>
      </c>
      <c r="I782" s="114">
        <f t="shared" si="84"/>
        <v>8179.7</v>
      </c>
      <c r="J782" s="176">
        <f t="shared" si="81"/>
        <v>1</v>
      </c>
    </row>
    <row r="783" spans="1:10" ht="37.5">
      <c r="A783" s="97"/>
      <c r="B783" s="9"/>
      <c r="C783" s="103" t="s">
        <v>13</v>
      </c>
      <c r="D783" s="103"/>
      <c r="E783" s="113" t="s">
        <v>669</v>
      </c>
      <c r="F783" s="116"/>
      <c r="G783" s="116"/>
      <c r="H783" s="114">
        <f t="shared" si="84"/>
        <v>8179.7</v>
      </c>
      <c r="I783" s="114">
        <f t="shared" si="84"/>
        <v>8179.7</v>
      </c>
      <c r="J783" s="176">
        <f t="shared" si="81"/>
        <v>1</v>
      </c>
    </row>
    <row r="784" spans="1:10" ht="37.5">
      <c r="A784" s="97"/>
      <c r="B784" s="9"/>
      <c r="C784" s="97" t="s">
        <v>976</v>
      </c>
      <c r="D784" s="97"/>
      <c r="E784" s="117" t="s">
        <v>977</v>
      </c>
      <c r="F784" s="116"/>
      <c r="G784" s="116"/>
      <c r="H784" s="116">
        <f t="shared" si="84"/>
        <v>8179.7</v>
      </c>
      <c r="I784" s="116">
        <f t="shared" si="84"/>
        <v>8179.7</v>
      </c>
      <c r="J784" s="176">
        <f t="shared" si="81"/>
        <v>1</v>
      </c>
    </row>
    <row r="785" spans="1:10" ht="18.75">
      <c r="A785" s="97"/>
      <c r="B785" s="9"/>
      <c r="C785" s="97"/>
      <c r="D785" s="97" t="s">
        <v>14</v>
      </c>
      <c r="E785" s="117" t="s">
        <v>15</v>
      </c>
      <c r="F785" s="116"/>
      <c r="G785" s="116"/>
      <c r="H785" s="116">
        <v>8179.7</v>
      </c>
      <c r="I785" s="116">
        <v>8179.7</v>
      </c>
      <c r="J785" s="176">
        <f t="shared" si="81"/>
        <v>1</v>
      </c>
    </row>
    <row r="786" spans="1:10" ht="18.75">
      <c r="A786" s="97"/>
      <c r="B786" s="9" t="s">
        <v>301</v>
      </c>
      <c r="C786" s="9"/>
      <c r="D786" s="9"/>
      <c r="E786" s="10" t="s">
        <v>302</v>
      </c>
      <c r="F786" s="114" t="e">
        <f>F787+F816+F852+F872+F883</f>
        <v>#REF!</v>
      </c>
      <c r="G786" s="114" t="e">
        <f>G787+G816+G852+G872+G883</f>
        <v>#REF!</v>
      </c>
      <c r="H786" s="114">
        <f>H787+H816+H852+H872+H883+H866</f>
        <v>1624382.35478</v>
      </c>
      <c r="I786" s="114">
        <f>I787+I816+I852+I872+I883+I866</f>
        <v>1608454.6547799997</v>
      </c>
      <c r="J786" s="11">
        <f t="shared" si="81"/>
        <v>0.9901946115376528</v>
      </c>
    </row>
    <row r="787" spans="1:10" ht="18.75">
      <c r="A787" s="97"/>
      <c r="B787" s="118" t="s">
        <v>321</v>
      </c>
      <c r="C787" s="9"/>
      <c r="D787" s="9"/>
      <c r="E787" s="10" t="s">
        <v>322</v>
      </c>
      <c r="F787" s="114" t="e">
        <f>F788</f>
        <v>#REF!</v>
      </c>
      <c r="G787" s="114" t="e">
        <f>G788</f>
        <v>#REF!</v>
      </c>
      <c r="H787" s="114">
        <f>H788</f>
        <v>693289.00982</v>
      </c>
      <c r="I787" s="114">
        <f>I788</f>
        <v>685466.50982</v>
      </c>
      <c r="J787" s="11">
        <f t="shared" si="81"/>
        <v>0.9887168267645972</v>
      </c>
    </row>
    <row r="788" spans="1:10" ht="18.75">
      <c r="A788" s="103"/>
      <c r="B788" s="103"/>
      <c r="C788" s="103" t="s">
        <v>9</v>
      </c>
      <c r="D788" s="103" t="s">
        <v>589</v>
      </c>
      <c r="E788" s="113" t="s">
        <v>10</v>
      </c>
      <c r="F788" s="114" t="e">
        <f>F789+F801</f>
        <v>#REF!</v>
      </c>
      <c r="G788" s="114" t="e">
        <f>G789+G801</f>
        <v>#REF!</v>
      </c>
      <c r="H788" s="114">
        <f>H789+H801</f>
        <v>693289.00982</v>
      </c>
      <c r="I788" s="114">
        <f>I789+I801</f>
        <v>685466.50982</v>
      </c>
      <c r="J788" s="11">
        <f t="shared" si="81"/>
        <v>0.9887168267645972</v>
      </c>
    </row>
    <row r="789" spans="1:10" ht="18.75">
      <c r="A789" s="103"/>
      <c r="B789" s="103"/>
      <c r="C789" s="103" t="s">
        <v>11</v>
      </c>
      <c r="D789" s="103" t="s">
        <v>589</v>
      </c>
      <c r="E789" s="113" t="s">
        <v>12</v>
      </c>
      <c r="F789" s="114">
        <f>F790</f>
        <v>13412.39369</v>
      </c>
      <c r="G789" s="114">
        <f>G790</f>
        <v>0</v>
      </c>
      <c r="H789" s="114">
        <f>H790</f>
        <v>33027.90982</v>
      </c>
      <c r="I789" s="114">
        <f>I790</f>
        <v>33027.90982</v>
      </c>
      <c r="J789" s="11">
        <f t="shared" si="81"/>
        <v>1</v>
      </c>
    </row>
    <row r="790" spans="1:10" ht="37.5">
      <c r="A790" s="103"/>
      <c r="B790" s="103"/>
      <c r="C790" s="103" t="s">
        <v>13</v>
      </c>
      <c r="D790" s="103"/>
      <c r="E790" s="113" t="s">
        <v>669</v>
      </c>
      <c r="F790" s="114">
        <f>F791+F793+F797</f>
        <v>13412.39369</v>
      </c>
      <c r="G790" s="114">
        <f>G791+G793+G797</f>
        <v>0</v>
      </c>
      <c r="H790" s="114">
        <f>H791+H793+H797+H799+H795</f>
        <v>33027.90982</v>
      </c>
      <c r="I790" s="114">
        <f>I791+I793+I797+I799+I795</f>
        <v>33027.90982</v>
      </c>
      <c r="J790" s="11">
        <f t="shared" si="81"/>
        <v>1</v>
      </c>
    </row>
    <row r="791" spans="1:10" ht="18.75">
      <c r="A791" s="103"/>
      <c r="B791" s="103"/>
      <c r="C791" s="97" t="s">
        <v>613</v>
      </c>
      <c r="D791" s="97" t="s">
        <v>589</v>
      </c>
      <c r="E791" s="115" t="s">
        <v>682</v>
      </c>
      <c r="F791" s="116">
        <f>F792</f>
        <v>10951.7</v>
      </c>
      <c r="G791" s="116">
        <f>G792</f>
        <v>0</v>
      </c>
      <c r="H791" s="116">
        <f>H792</f>
        <v>10783.9</v>
      </c>
      <c r="I791" s="116">
        <f>I792</f>
        <v>10783.9</v>
      </c>
      <c r="J791" s="176">
        <f t="shared" si="81"/>
        <v>1</v>
      </c>
    </row>
    <row r="792" spans="1:10" ht="18.75">
      <c r="A792" s="97"/>
      <c r="B792" s="97"/>
      <c r="C792" s="97"/>
      <c r="D792" s="97" t="s">
        <v>48</v>
      </c>
      <c r="E792" s="117" t="s">
        <v>49</v>
      </c>
      <c r="F792" s="116">
        <v>10951.7</v>
      </c>
      <c r="G792" s="116"/>
      <c r="H792" s="116">
        <v>10783.9</v>
      </c>
      <c r="I792" s="116">
        <v>10783.9</v>
      </c>
      <c r="J792" s="176">
        <f t="shared" si="81"/>
        <v>1</v>
      </c>
    </row>
    <row r="793" spans="1:10" ht="18.75">
      <c r="A793" s="97"/>
      <c r="B793" s="97"/>
      <c r="C793" s="97" t="s">
        <v>16</v>
      </c>
      <c r="D793" s="97"/>
      <c r="E793" s="117" t="s">
        <v>683</v>
      </c>
      <c r="F793" s="116">
        <f>F794</f>
        <v>1000</v>
      </c>
      <c r="G793" s="116">
        <f>G794</f>
        <v>0</v>
      </c>
      <c r="H793" s="116">
        <f>H794</f>
        <v>2599.3</v>
      </c>
      <c r="I793" s="116">
        <f>I794</f>
        <v>2599.3</v>
      </c>
      <c r="J793" s="176">
        <f t="shared" si="81"/>
        <v>1</v>
      </c>
    </row>
    <row r="794" spans="1:10" ht="18.75">
      <c r="A794" s="97"/>
      <c r="B794" s="97"/>
      <c r="C794" s="97"/>
      <c r="D794" s="97" t="s">
        <v>14</v>
      </c>
      <c r="E794" s="117" t="s">
        <v>15</v>
      </c>
      <c r="F794" s="116">
        <v>1000</v>
      </c>
      <c r="G794" s="116"/>
      <c r="H794" s="116">
        <v>2599.3</v>
      </c>
      <c r="I794" s="116">
        <v>2599.3</v>
      </c>
      <c r="J794" s="176">
        <f t="shared" si="81"/>
        <v>1</v>
      </c>
    </row>
    <row r="795" spans="1:10" ht="37.5">
      <c r="A795" s="120"/>
      <c r="B795" s="120"/>
      <c r="C795" s="120" t="s">
        <v>1030</v>
      </c>
      <c r="D795" s="120"/>
      <c r="E795" s="122" t="s">
        <v>1031</v>
      </c>
      <c r="F795" s="123"/>
      <c r="G795" s="123"/>
      <c r="H795" s="123">
        <f>H796</f>
        <v>1040</v>
      </c>
      <c r="I795" s="123">
        <f>I796</f>
        <v>1040</v>
      </c>
      <c r="J795" s="177">
        <f t="shared" si="81"/>
        <v>1</v>
      </c>
    </row>
    <row r="796" spans="1:10" ht="18.75">
      <c r="A796" s="120"/>
      <c r="B796" s="120"/>
      <c r="C796" s="120"/>
      <c r="D796" s="120" t="s">
        <v>14</v>
      </c>
      <c r="E796" s="122" t="s">
        <v>15</v>
      </c>
      <c r="F796" s="123"/>
      <c r="G796" s="123"/>
      <c r="H796" s="123">
        <v>1040</v>
      </c>
      <c r="I796" s="123">
        <v>1040</v>
      </c>
      <c r="J796" s="177">
        <f t="shared" si="81"/>
        <v>1</v>
      </c>
    </row>
    <row r="797" spans="1:10" ht="18.75">
      <c r="A797" s="97"/>
      <c r="B797" s="97"/>
      <c r="C797" s="97" t="s">
        <v>832</v>
      </c>
      <c r="D797" s="97"/>
      <c r="E797" s="115" t="s">
        <v>742</v>
      </c>
      <c r="F797" s="133">
        <f>F798</f>
        <v>1460.69369</v>
      </c>
      <c r="G797" s="133">
        <f>G798</f>
        <v>0</v>
      </c>
      <c r="H797" s="133">
        <f>H798</f>
        <v>9302.35494</v>
      </c>
      <c r="I797" s="133">
        <f>I798</f>
        <v>9302.35494</v>
      </c>
      <c r="J797" s="176">
        <f t="shared" si="81"/>
        <v>1</v>
      </c>
    </row>
    <row r="798" spans="1:10" ht="18.75">
      <c r="A798" s="97"/>
      <c r="B798" s="97"/>
      <c r="C798" s="97"/>
      <c r="D798" s="97" t="s">
        <v>14</v>
      </c>
      <c r="E798" s="117" t="s">
        <v>15</v>
      </c>
      <c r="F798" s="133">
        <v>1460.69369</v>
      </c>
      <c r="G798" s="116"/>
      <c r="H798" s="133">
        <v>9302.35494</v>
      </c>
      <c r="I798" s="133">
        <v>9302.35494</v>
      </c>
      <c r="J798" s="176">
        <f t="shared" si="81"/>
        <v>1</v>
      </c>
    </row>
    <row r="799" spans="1:10" ht="18.75">
      <c r="A799" s="120"/>
      <c r="B799" s="120"/>
      <c r="C799" s="120" t="s">
        <v>832</v>
      </c>
      <c r="D799" s="120"/>
      <c r="E799" s="125" t="s">
        <v>743</v>
      </c>
      <c r="F799" s="134">
        <f>F800</f>
        <v>1460.69369</v>
      </c>
      <c r="G799" s="134">
        <f>G800</f>
        <v>0</v>
      </c>
      <c r="H799" s="134">
        <f>H800</f>
        <v>9302.35488</v>
      </c>
      <c r="I799" s="134">
        <f>I800</f>
        <v>9302.35488</v>
      </c>
      <c r="J799" s="177">
        <f t="shared" si="81"/>
        <v>1</v>
      </c>
    </row>
    <row r="800" spans="1:10" ht="18.75">
      <c r="A800" s="120"/>
      <c r="B800" s="120"/>
      <c r="C800" s="120"/>
      <c r="D800" s="120" t="s">
        <v>14</v>
      </c>
      <c r="E800" s="122" t="s">
        <v>15</v>
      </c>
      <c r="F800" s="134">
        <v>1460.69369</v>
      </c>
      <c r="G800" s="123"/>
      <c r="H800" s="134">
        <v>9302.35488</v>
      </c>
      <c r="I800" s="134">
        <v>9302.35488</v>
      </c>
      <c r="J800" s="177">
        <f t="shared" si="81"/>
        <v>1</v>
      </c>
    </row>
    <row r="801" spans="1:10" ht="37.5">
      <c r="A801" s="103"/>
      <c r="B801" s="103"/>
      <c r="C801" s="103" t="s">
        <v>29</v>
      </c>
      <c r="D801" s="103" t="s">
        <v>589</v>
      </c>
      <c r="E801" s="113" t="s">
        <v>397</v>
      </c>
      <c r="F801" s="114" t="e">
        <f>F802+F805</f>
        <v>#REF!</v>
      </c>
      <c r="G801" s="114" t="e">
        <f>G802+G805</f>
        <v>#REF!</v>
      </c>
      <c r="H801" s="114">
        <f>H802+H805</f>
        <v>660261.1</v>
      </c>
      <c r="I801" s="114">
        <f>I802+I805</f>
        <v>652438.6000000001</v>
      </c>
      <c r="J801" s="11">
        <f t="shared" si="81"/>
        <v>0.9881524142494539</v>
      </c>
    </row>
    <row r="802" spans="1:10" ht="37.5">
      <c r="A802" s="103"/>
      <c r="B802" s="103"/>
      <c r="C802" s="103" t="s">
        <v>31</v>
      </c>
      <c r="D802" s="103"/>
      <c r="E802" s="113" t="s">
        <v>32</v>
      </c>
      <c r="F802" s="114">
        <f aca="true" t="shared" si="85" ref="F802:I803">F803</f>
        <v>124302.9</v>
      </c>
      <c r="G802" s="114">
        <f t="shared" si="85"/>
        <v>0</v>
      </c>
      <c r="H802" s="114">
        <f t="shared" si="85"/>
        <v>123992.9</v>
      </c>
      <c r="I802" s="114">
        <f t="shared" si="85"/>
        <v>123846.3</v>
      </c>
      <c r="J802" s="11">
        <f t="shared" si="81"/>
        <v>0.9988176742377992</v>
      </c>
    </row>
    <row r="803" spans="1:10" ht="18.75">
      <c r="A803" s="103"/>
      <c r="B803" s="103"/>
      <c r="C803" s="97" t="s">
        <v>33</v>
      </c>
      <c r="D803" s="97" t="s">
        <v>589</v>
      </c>
      <c r="E803" s="115" t="s">
        <v>614</v>
      </c>
      <c r="F803" s="116">
        <f t="shared" si="85"/>
        <v>124302.9</v>
      </c>
      <c r="G803" s="116">
        <f t="shared" si="85"/>
        <v>0</v>
      </c>
      <c r="H803" s="116">
        <f t="shared" si="85"/>
        <v>123992.9</v>
      </c>
      <c r="I803" s="116">
        <f t="shared" si="85"/>
        <v>123846.3</v>
      </c>
      <c r="J803" s="176">
        <f t="shared" si="81"/>
        <v>0.9988176742377992</v>
      </c>
    </row>
    <row r="804" spans="1:10" ht="18.75">
      <c r="A804" s="97"/>
      <c r="B804" s="97"/>
      <c r="C804" s="97"/>
      <c r="D804" s="97" t="s">
        <v>14</v>
      </c>
      <c r="E804" s="117" t="s">
        <v>15</v>
      </c>
      <c r="F804" s="116">
        <v>124302.9</v>
      </c>
      <c r="G804" s="116"/>
      <c r="H804" s="116">
        <v>123992.9</v>
      </c>
      <c r="I804" s="116">
        <v>123846.3</v>
      </c>
      <c r="J804" s="176">
        <f t="shared" si="81"/>
        <v>0.9988176742377992</v>
      </c>
    </row>
    <row r="805" spans="1:10" ht="18.75">
      <c r="A805" s="97"/>
      <c r="B805" s="97"/>
      <c r="C805" s="9" t="s">
        <v>44</v>
      </c>
      <c r="D805" s="110"/>
      <c r="E805" s="127" t="s">
        <v>45</v>
      </c>
      <c r="F805" s="114" t="e">
        <f>F813+F806</f>
        <v>#REF!</v>
      </c>
      <c r="G805" s="114" t="e">
        <f>G813+G806</f>
        <v>#REF!</v>
      </c>
      <c r="H805" s="114">
        <f>H813+H806+H808+H811</f>
        <v>536268.2</v>
      </c>
      <c r="I805" s="114">
        <f>I813+I806+I808+I811</f>
        <v>528592.3</v>
      </c>
      <c r="J805" s="11">
        <f t="shared" si="81"/>
        <v>0.9856864531590724</v>
      </c>
    </row>
    <row r="806" spans="1:10" ht="37.5">
      <c r="A806" s="97"/>
      <c r="B806" s="97"/>
      <c r="C806" s="97" t="s">
        <v>833</v>
      </c>
      <c r="D806" s="97"/>
      <c r="E806" s="117" t="s">
        <v>1074</v>
      </c>
      <c r="F806" s="116">
        <f>F807</f>
        <v>5055.5</v>
      </c>
      <c r="G806" s="116">
        <f>G807</f>
        <v>0</v>
      </c>
      <c r="H806" s="116">
        <f>H807</f>
        <v>4282.6</v>
      </c>
      <c r="I806" s="116">
        <f>I807</f>
        <v>4282.6</v>
      </c>
      <c r="J806" s="176">
        <f t="shared" si="81"/>
        <v>1</v>
      </c>
    </row>
    <row r="807" spans="1:10" ht="18.75">
      <c r="A807" s="97"/>
      <c r="B807" s="97"/>
      <c r="C807" s="97"/>
      <c r="D807" s="97" t="s">
        <v>14</v>
      </c>
      <c r="E807" s="117" t="s">
        <v>15</v>
      </c>
      <c r="F807" s="116">
        <v>5055.5</v>
      </c>
      <c r="G807" s="116"/>
      <c r="H807" s="116">
        <v>4282.6</v>
      </c>
      <c r="I807" s="116">
        <v>4282.6</v>
      </c>
      <c r="J807" s="176">
        <f t="shared" si="81"/>
        <v>1</v>
      </c>
    </row>
    <row r="808" spans="1:10" ht="18.75">
      <c r="A808" s="120"/>
      <c r="B808" s="120"/>
      <c r="C808" s="120" t="s">
        <v>1032</v>
      </c>
      <c r="D808" s="120"/>
      <c r="E808" s="122" t="s">
        <v>1033</v>
      </c>
      <c r="F808" s="123"/>
      <c r="G808" s="123"/>
      <c r="H808" s="123">
        <f>H809+H810</f>
        <v>2520</v>
      </c>
      <c r="I808" s="123">
        <f>I809+I810</f>
        <v>2514</v>
      </c>
      <c r="J808" s="177">
        <f t="shared" si="81"/>
        <v>0.9976190476190476</v>
      </c>
    </row>
    <row r="809" spans="1:10" ht="18.75">
      <c r="A809" s="120"/>
      <c r="B809" s="120"/>
      <c r="C809" s="120"/>
      <c r="D809" s="120" t="s">
        <v>18</v>
      </c>
      <c r="E809" s="122" t="s">
        <v>19</v>
      </c>
      <c r="F809" s="123"/>
      <c r="G809" s="123"/>
      <c r="H809" s="123">
        <v>1225</v>
      </c>
      <c r="I809" s="123">
        <v>1219</v>
      </c>
      <c r="J809" s="177">
        <f t="shared" si="81"/>
        <v>0.9951020408163266</v>
      </c>
    </row>
    <row r="810" spans="1:10" ht="18.75">
      <c r="A810" s="120"/>
      <c r="B810" s="120"/>
      <c r="C810" s="120"/>
      <c r="D810" s="120" t="s">
        <v>14</v>
      </c>
      <c r="E810" s="122" t="s">
        <v>15</v>
      </c>
      <c r="F810" s="123"/>
      <c r="G810" s="123"/>
      <c r="H810" s="123">
        <v>1295</v>
      </c>
      <c r="I810" s="123">
        <v>1295</v>
      </c>
      <c r="J810" s="177">
        <f t="shared" si="81"/>
        <v>1</v>
      </c>
    </row>
    <row r="811" spans="1:10" ht="37.5">
      <c r="A811" s="120"/>
      <c r="B811" s="120"/>
      <c r="C811" s="120" t="s">
        <v>1034</v>
      </c>
      <c r="D811" s="120"/>
      <c r="E811" s="122" t="s">
        <v>1035</v>
      </c>
      <c r="F811" s="123"/>
      <c r="G811" s="123"/>
      <c r="H811" s="123">
        <f>H812</f>
        <v>1012.1</v>
      </c>
      <c r="I811" s="123">
        <f>I812</f>
        <v>1012.1</v>
      </c>
      <c r="J811" s="177">
        <f t="shared" si="81"/>
        <v>1</v>
      </c>
    </row>
    <row r="812" spans="1:10" ht="18.75">
      <c r="A812" s="120"/>
      <c r="B812" s="120"/>
      <c r="C812" s="120"/>
      <c r="D812" s="120" t="s">
        <v>14</v>
      </c>
      <c r="E812" s="122" t="s">
        <v>15</v>
      </c>
      <c r="F812" s="123"/>
      <c r="G812" s="123"/>
      <c r="H812" s="123">
        <v>1012.1</v>
      </c>
      <c r="I812" s="123">
        <v>1012.1</v>
      </c>
      <c r="J812" s="177">
        <f t="shared" si="81"/>
        <v>1</v>
      </c>
    </row>
    <row r="813" spans="1:10" ht="18.75">
      <c r="A813" s="120"/>
      <c r="B813" s="120"/>
      <c r="C813" s="124" t="s">
        <v>343</v>
      </c>
      <c r="D813" s="124"/>
      <c r="E813" s="128" t="s">
        <v>685</v>
      </c>
      <c r="F813" s="123" t="e">
        <f>F814+#REF!+F815</f>
        <v>#REF!</v>
      </c>
      <c r="G813" s="132" t="e">
        <f>G814+#REF!+G815</f>
        <v>#REF!</v>
      </c>
      <c r="H813" s="123">
        <f>H814+H815</f>
        <v>528453.5</v>
      </c>
      <c r="I813" s="123">
        <f>I814+I815</f>
        <v>520783.60000000003</v>
      </c>
      <c r="J813" s="177">
        <f t="shared" si="81"/>
        <v>0.9854861402185813</v>
      </c>
    </row>
    <row r="814" spans="1:10" ht="18.75">
      <c r="A814" s="120"/>
      <c r="B814" s="120"/>
      <c r="C814" s="124"/>
      <c r="D814" s="120" t="s">
        <v>14</v>
      </c>
      <c r="E814" s="122" t="s">
        <v>15</v>
      </c>
      <c r="F814" s="123">
        <f>415770.9+9179.6+137.7+22354.4</f>
        <v>447442.60000000003</v>
      </c>
      <c r="G814" s="132"/>
      <c r="H814" s="123">
        <v>491600.9</v>
      </c>
      <c r="I814" s="123">
        <v>489966.2</v>
      </c>
      <c r="J814" s="177">
        <f t="shared" si="81"/>
        <v>0.9966747416451027</v>
      </c>
    </row>
    <row r="815" spans="1:10" ht="18.75">
      <c r="A815" s="120"/>
      <c r="B815" s="120"/>
      <c r="C815" s="124"/>
      <c r="D815" s="120" t="s">
        <v>48</v>
      </c>
      <c r="E815" s="122" t="s">
        <v>49</v>
      </c>
      <c r="F815" s="123">
        <v>44709.3</v>
      </c>
      <c r="G815" s="132"/>
      <c r="H815" s="123">
        <v>36852.6</v>
      </c>
      <c r="I815" s="123">
        <v>30817.4</v>
      </c>
      <c r="J815" s="177">
        <f t="shared" si="81"/>
        <v>0.8362340784639348</v>
      </c>
    </row>
    <row r="816" spans="1:10" ht="18.75">
      <c r="A816" s="97"/>
      <c r="B816" s="9" t="s">
        <v>303</v>
      </c>
      <c r="C816" s="9"/>
      <c r="D816" s="9"/>
      <c r="E816" s="10" t="s">
        <v>304</v>
      </c>
      <c r="F816" s="114">
        <f>F817</f>
        <v>635144.16115</v>
      </c>
      <c r="G816" s="114">
        <f>G817</f>
        <v>2100</v>
      </c>
      <c r="H816" s="114">
        <f>H817</f>
        <v>797946.8686399999</v>
      </c>
      <c r="I816" s="114">
        <f>I817</f>
        <v>794764.2686399998</v>
      </c>
      <c r="J816" s="11">
        <f t="shared" si="81"/>
        <v>0.9960115138926174</v>
      </c>
    </row>
    <row r="817" spans="1:10" ht="18.75">
      <c r="A817" s="103"/>
      <c r="B817" s="103"/>
      <c r="C817" s="103" t="s">
        <v>9</v>
      </c>
      <c r="D817" s="103" t="s">
        <v>589</v>
      </c>
      <c r="E817" s="113" t="s">
        <v>10</v>
      </c>
      <c r="F817" s="114">
        <f>F818+F833</f>
        <v>635144.16115</v>
      </c>
      <c r="G817" s="114">
        <f>G818+G833</f>
        <v>2100</v>
      </c>
      <c r="H817" s="114">
        <f>H818+H833</f>
        <v>797946.8686399999</v>
      </c>
      <c r="I817" s="114">
        <f>I818+I833</f>
        <v>794764.2686399998</v>
      </c>
      <c r="J817" s="11">
        <f t="shared" si="81"/>
        <v>0.9960115138926174</v>
      </c>
    </row>
    <row r="818" spans="1:10" ht="18.75">
      <c r="A818" s="103"/>
      <c r="B818" s="103"/>
      <c r="C818" s="103" t="s">
        <v>11</v>
      </c>
      <c r="D818" s="103" t="s">
        <v>589</v>
      </c>
      <c r="E818" s="113" t="s">
        <v>12</v>
      </c>
      <c r="F818" s="114">
        <f>F819+F830</f>
        <v>22682.16115</v>
      </c>
      <c r="G818" s="114">
        <f>G819+G830</f>
        <v>0</v>
      </c>
      <c r="H818" s="114">
        <f>H819+H830</f>
        <v>49843.46864</v>
      </c>
      <c r="I818" s="114">
        <f>I819+I830</f>
        <v>49769.86864</v>
      </c>
      <c r="J818" s="11">
        <f t="shared" si="81"/>
        <v>0.9985233772446379</v>
      </c>
    </row>
    <row r="819" spans="1:10" ht="37.5">
      <c r="A819" s="103"/>
      <c r="B819" s="103"/>
      <c r="C819" s="103" t="s">
        <v>13</v>
      </c>
      <c r="D819" s="103"/>
      <c r="E819" s="113" t="s">
        <v>669</v>
      </c>
      <c r="F819" s="114">
        <f>F820+F826+F828</f>
        <v>21832.16115</v>
      </c>
      <c r="G819" s="114">
        <f>G820+G826+G828</f>
        <v>0</v>
      </c>
      <c r="H819" s="114">
        <f>H820+H826+H828+H824+H822</f>
        <v>48993.46864</v>
      </c>
      <c r="I819" s="114">
        <f>I820+I826+I828+I824+I822</f>
        <v>48993.46864</v>
      </c>
      <c r="J819" s="11">
        <f t="shared" si="81"/>
        <v>1</v>
      </c>
    </row>
    <row r="820" spans="1:10" ht="18.75">
      <c r="A820" s="103"/>
      <c r="B820" s="103"/>
      <c r="C820" s="97" t="s">
        <v>17</v>
      </c>
      <c r="D820" s="97" t="s">
        <v>589</v>
      </c>
      <c r="E820" s="115" t="s">
        <v>342</v>
      </c>
      <c r="F820" s="116">
        <f>F821</f>
        <v>3000</v>
      </c>
      <c r="G820" s="116">
        <f>G821</f>
        <v>0</v>
      </c>
      <c r="H820" s="116">
        <f>H821</f>
        <v>2588.5</v>
      </c>
      <c r="I820" s="116">
        <f>I821</f>
        <v>2588.5</v>
      </c>
      <c r="J820" s="176">
        <f t="shared" si="81"/>
        <v>1</v>
      </c>
    </row>
    <row r="821" spans="1:10" ht="18.75">
      <c r="A821" s="97"/>
      <c r="B821" s="97"/>
      <c r="C821" s="97"/>
      <c r="D821" s="97" t="s">
        <v>14</v>
      </c>
      <c r="E821" s="117" t="s">
        <v>15</v>
      </c>
      <c r="F821" s="116">
        <v>3000</v>
      </c>
      <c r="G821" s="116"/>
      <c r="H821" s="116">
        <v>2588.5</v>
      </c>
      <c r="I821" s="116">
        <v>2588.5</v>
      </c>
      <c r="J821" s="176">
        <f t="shared" si="81"/>
        <v>1</v>
      </c>
    </row>
    <row r="822" spans="1:10" ht="18.75">
      <c r="A822" s="120"/>
      <c r="B822" s="120"/>
      <c r="C822" s="124" t="s">
        <v>1036</v>
      </c>
      <c r="D822" s="124"/>
      <c r="E822" s="128" t="s">
        <v>1037</v>
      </c>
      <c r="F822" s="123">
        <f>F823</f>
        <v>498253.89999999997</v>
      </c>
      <c r="G822" s="132">
        <f>G823</f>
        <v>0</v>
      </c>
      <c r="H822" s="132">
        <f>H823</f>
        <v>2190</v>
      </c>
      <c r="I822" s="132">
        <f>I823</f>
        <v>2190</v>
      </c>
      <c r="J822" s="177">
        <f t="shared" si="81"/>
        <v>1</v>
      </c>
    </row>
    <row r="823" spans="1:10" ht="18.75">
      <c r="A823" s="120"/>
      <c r="B823" s="120"/>
      <c r="C823" s="124"/>
      <c r="D823" s="120" t="s">
        <v>14</v>
      </c>
      <c r="E823" s="122" t="s">
        <v>15</v>
      </c>
      <c r="F823" s="123">
        <f>483083.6+14938.2+224.1+8</f>
        <v>498253.89999999997</v>
      </c>
      <c r="G823" s="132"/>
      <c r="H823" s="132">
        <v>2190</v>
      </c>
      <c r="I823" s="132">
        <v>2190</v>
      </c>
      <c r="J823" s="177">
        <f t="shared" si="81"/>
        <v>1</v>
      </c>
    </row>
    <row r="824" spans="1:10" ht="37.5">
      <c r="A824" s="97"/>
      <c r="B824" s="97"/>
      <c r="C824" s="94" t="s">
        <v>673</v>
      </c>
      <c r="D824" s="94"/>
      <c r="E824" s="77" t="s">
        <v>739</v>
      </c>
      <c r="F824" s="116"/>
      <c r="G824" s="116"/>
      <c r="H824" s="133">
        <f>H825</f>
        <v>2.88143</v>
      </c>
      <c r="I824" s="133">
        <f>I825</f>
        <v>2.88143</v>
      </c>
      <c r="J824" s="176">
        <f t="shared" si="81"/>
        <v>1</v>
      </c>
    </row>
    <row r="825" spans="1:10" ht="18.75">
      <c r="A825" s="97"/>
      <c r="B825" s="97"/>
      <c r="C825" s="79"/>
      <c r="D825" s="79" t="s">
        <v>14</v>
      </c>
      <c r="E825" s="78" t="s">
        <v>15</v>
      </c>
      <c r="F825" s="116"/>
      <c r="G825" s="116"/>
      <c r="H825" s="133">
        <v>2.88143</v>
      </c>
      <c r="I825" s="133">
        <v>2.88143</v>
      </c>
      <c r="J825" s="176">
        <f t="shared" si="81"/>
        <v>1</v>
      </c>
    </row>
    <row r="826" spans="1:10" ht="18.75">
      <c r="A826" s="97"/>
      <c r="B826" s="97"/>
      <c r="C826" s="97" t="s">
        <v>832</v>
      </c>
      <c r="D826" s="97"/>
      <c r="E826" s="115" t="s">
        <v>742</v>
      </c>
      <c r="F826" s="133">
        <f>F827</f>
        <v>18832.16115</v>
      </c>
      <c r="G826" s="133">
        <f>G827</f>
        <v>0</v>
      </c>
      <c r="H826" s="133">
        <f>H827</f>
        <v>22106.04366</v>
      </c>
      <c r="I826" s="133">
        <f>I827</f>
        <v>22106.04366</v>
      </c>
      <c r="J826" s="176">
        <f t="shared" si="81"/>
        <v>1</v>
      </c>
    </row>
    <row r="827" spans="1:10" ht="18.75">
      <c r="A827" s="97"/>
      <c r="B827" s="97"/>
      <c r="C827" s="97"/>
      <c r="D827" s="97" t="s">
        <v>14</v>
      </c>
      <c r="E827" s="117" t="s">
        <v>15</v>
      </c>
      <c r="F827" s="133">
        <f>20292.85484-1460.69369</f>
        <v>18832.16115</v>
      </c>
      <c r="G827" s="116"/>
      <c r="H827" s="133">
        <v>22106.04366</v>
      </c>
      <c r="I827" s="133">
        <v>22106.04366</v>
      </c>
      <c r="J827" s="176">
        <f aca="true" t="shared" si="86" ref="J827:J890">I827/H827</f>
        <v>1</v>
      </c>
    </row>
    <row r="828" spans="1:10" ht="18.75">
      <c r="A828" s="120"/>
      <c r="B828" s="120"/>
      <c r="C828" s="120" t="s">
        <v>832</v>
      </c>
      <c r="D828" s="120"/>
      <c r="E828" s="125" t="s">
        <v>743</v>
      </c>
      <c r="F828" s="134">
        <f>F829</f>
        <v>0</v>
      </c>
      <c r="G828" s="134">
        <f>G829</f>
        <v>0</v>
      </c>
      <c r="H828" s="134">
        <f>H829</f>
        <v>22106.04355</v>
      </c>
      <c r="I828" s="134">
        <f>I829</f>
        <v>22106.04355</v>
      </c>
      <c r="J828" s="177">
        <f t="shared" si="86"/>
        <v>1</v>
      </c>
    </row>
    <row r="829" spans="1:10" ht="18.75">
      <c r="A829" s="120"/>
      <c r="B829" s="120"/>
      <c r="C829" s="120"/>
      <c r="D829" s="120" t="s">
        <v>14</v>
      </c>
      <c r="E829" s="122" t="s">
        <v>15</v>
      </c>
      <c r="F829" s="134"/>
      <c r="G829" s="123"/>
      <c r="H829" s="134">
        <v>22106.04355</v>
      </c>
      <c r="I829" s="134">
        <v>22106.04355</v>
      </c>
      <c r="J829" s="177">
        <f t="shared" si="86"/>
        <v>1</v>
      </c>
    </row>
    <row r="830" spans="1:10" ht="37.5">
      <c r="A830" s="103"/>
      <c r="B830" s="103"/>
      <c r="C830" s="103" t="s">
        <v>20</v>
      </c>
      <c r="D830" s="103"/>
      <c r="E830" s="113" t="s">
        <v>684</v>
      </c>
      <c r="F830" s="114">
        <f aca="true" t="shared" si="87" ref="F830:I831">F831</f>
        <v>850</v>
      </c>
      <c r="G830" s="114">
        <f t="shared" si="87"/>
        <v>0</v>
      </c>
      <c r="H830" s="114">
        <f t="shared" si="87"/>
        <v>850</v>
      </c>
      <c r="I830" s="114">
        <f t="shared" si="87"/>
        <v>776.4</v>
      </c>
      <c r="J830" s="11">
        <f t="shared" si="86"/>
        <v>0.9134117647058824</v>
      </c>
    </row>
    <row r="831" spans="1:10" ht="18.75">
      <c r="A831" s="103"/>
      <c r="B831" s="103"/>
      <c r="C831" s="97" t="s">
        <v>27</v>
      </c>
      <c r="D831" s="97" t="s">
        <v>589</v>
      </c>
      <c r="E831" s="115" t="s">
        <v>615</v>
      </c>
      <c r="F831" s="116">
        <f t="shared" si="87"/>
        <v>850</v>
      </c>
      <c r="G831" s="116">
        <f t="shared" si="87"/>
        <v>0</v>
      </c>
      <c r="H831" s="116">
        <f t="shared" si="87"/>
        <v>850</v>
      </c>
      <c r="I831" s="116">
        <f t="shared" si="87"/>
        <v>776.4</v>
      </c>
      <c r="J831" s="176">
        <f t="shared" si="86"/>
        <v>0.9134117647058824</v>
      </c>
    </row>
    <row r="832" spans="1:10" ht="18.75">
      <c r="A832" s="97"/>
      <c r="B832" s="97"/>
      <c r="C832" s="97"/>
      <c r="D832" s="97" t="s">
        <v>14</v>
      </c>
      <c r="E832" s="117" t="s">
        <v>15</v>
      </c>
      <c r="F832" s="116">
        <v>850</v>
      </c>
      <c r="G832" s="116"/>
      <c r="H832" s="116">
        <f>SUM(F832:G832)</f>
        <v>850</v>
      </c>
      <c r="I832" s="116">
        <v>776.4</v>
      </c>
      <c r="J832" s="176">
        <f t="shared" si="86"/>
        <v>0.9134117647058824</v>
      </c>
    </row>
    <row r="833" spans="1:10" ht="37.5">
      <c r="A833" s="103"/>
      <c r="B833" s="103"/>
      <c r="C833" s="103" t="s">
        <v>29</v>
      </c>
      <c r="D833" s="103" t="s">
        <v>589</v>
      </c>
      <c r="E833" s="113" t="s">
        <v>397</v>
      </c>
      <c r="F833" s="114">
        <f>F834+F837</f>
        <v>612462</v>
      </c>
      <c r="G833" s="114">
        <f>G834+G837</f>
        <v>2100</v>
      </c>
      <c r="H833" s="114">
        <f>H834+H837</f>
        <v>748103.3999999999</v>
      </c>
      <c r="I833" s="114">
        <f>I834+I837</f>
        <v>744994.3999999998</v>
      </c>
      <c r="J833" s="11">
        <f t="shared" si="86"/>
        <v>0.9958441573718284</v>
      </c>
    </row>
    <row r="834" spans="1:10" ht="37.5">
      <c r="A834" s="103"/>
      <c r="B834" s="103"/>
      <c r="C834" s="103" t="s">
        <v>31</v>
      </c>
      <c r="D834" s="103"/>
      <c r="E834" s="113" t="s">
        <v>32</v>
      </c>
      <c r="F834" s="114">
        <f aca="true" t="shared" si="88" ref="F834:I835">F835</f>
        <v>96490.5</v>
      </c>
      <c r="G834" s="114">
        <f t="shared" si="88"/>
        <v>2100</v>
      </c>
      <c r="H834" s="114">
        <f t="shared" si="88"/>
        <v>96970.5</v>
      </c>
      <c r="I834" s="114">
        <f t="shared" si="88"/>
        <v>96970.5</v>
      </c>
      <c r="J834" s="11">
        <f t="shared" si="86"/>
        <v>1</v>
      </c>
    </row>
    <row r="835" spans="1:10" ht="18.75">
      <c r="A835" s="103"/>
      <c r="B835" s="103"/>
      <c r="C835" s="97" t="s">
        <v>38</v>
      </c>
      <c r="D835" s="97" t="s">
        <v>589</v>
      </c>
      <c r="E835" s="115" t="s">
        <v>39</v>
      </c>
      <c r="F835" s="116">
        <f t="shared" si="88"/>
        <v>96490.5</v>
      </c>
      <c r="G835" s="116">
        <f t="shared" si="88"/>
        <v>2100</v>
      </c>
      <c r="H835" s="116">
        <f t="shared" si="88"/>
        <v>96970.5</v>
      </c>
      <c r="I835" s="116">
        <f t="shared" si="88"/>
        <v>96970.5</v>
      </c>
      <c r="J835" s="176">
        <f t="shared" si="86"/>
        <v>1</v>
      </c>
    </row>
    <row r="836" spans="1:10" ht="18.75">
      <c r="A836" s="97"/>
      <c r="B836" s="97"/>
      <c r="C836" s="97"/>
      <c r="D836" s="97" t="s">
        <v>14</v>
      </c>
      <c r="E836" s="117" t="s">
        <v>15</v>
      </c>
      <c r="F836" s="116">
        <v>96490.5</v>
      </c>
      <c r="G836" s="116">
        <v>2100</v>
      </c>
      <c r="H836" s="116">
        <v>96970.5</v>
      </c>
      <c r="I836" s="116">
        <v>96970.5</v>
      </c>
      <c r="J836" s="176">
        <f t="shared" si="86"/>
        <v>1</v>
      </c>
    </row>
    <row r="837" spans="1:10" ht="18.75">
      <c r="A837" s="97"/>
      <c r="B837" s="97"/>
      <c r="C837" s="9" t="s">
        <v>44</v>
      </c>
      <c r="D837" s="110"/>
      <c r="E837" s="127" t="s">
        <v>45</v>
      </c>
      <c r="F837" s="114">
        <f>F842+F850+F838+F848</f>
        <v>515971.49999999994</v>
      </c>
      <c r="G837" s="114">
        <f>G842+G850+G838+G848</f>
        <v>0</v>
      </c>
      <c r="H837" s="114">
        <f>H842+H850+H838+H848+H840+H844+H846</f>
        <v>651132.8999999999</v>
      </c>
      <c r="I837" s="114">
        <f>I842+I850+I838+I848+I840+I844+I846</f>
        <v>648023.8999999998</v>
      </c>
      <c r="J837" s="11">
        <f t="shared" si="86"/>
        <v>0.9952252451074118</v>
      </c>
    </row>
    <row r="838" spans="1:10" ht="37.5">
      <c r="A838" s="97"/>
      <c r="B838" s="97"/>
      <c r="C838" s="97" t="s">
        <v>833</v>
      </c>
      <c r="D838" s="97"/>
      <c r="E838" s="117" t="s">
        <v>1074</v>
      </c>
      <c r="F838" s="116">
        <f>F839</f>
        <v>11115.1</v>
      </c>
      <c r="G838" s="116">
        <f>G839</f>
        <v>0</v>
      </c>
      <c r="H838" s="116">
        <f>H839</f>
        <v>17431.1</v>
      </c>
      <c r="I838" s="116">
        <f>I839</f>
        <v>17431.1</v>
      </c>
      <c r="J838" s="176">
        <f t="shared" si="86"/>
        <v>1</v>
      </c>
    </row>
    <row r="839" spans="1:10" ht="18.75">
      <c r="A839" s="97"/>
      <c r="B839" s="97"/>
      <c r="C839" s="97"/>
      <c r="D839" s="97" t="s">
        <v>14</v>
      </c>
      <c r="E839" s="117" t="s">
        <v>15</v>
      </c>
      <c r="F839" s="116">
        <v>11115.1</v>
      </c>
      <c r="G839" s="116"/>
      <c r="H839" s="116">
        <v>17431.1</v>
      </c>
      <c r="I839" s="116">
        <v>17431.1</v>
      </c>
      <c r="J839" s="176">
        <f t="shared" si="86"/>
        <v>1</v>
      </c>
    </row>
    <row r="840" spans="1:10" ht="37.5">
      <c r="A840" s="120"/>
      <c r="B840" s="120"/>
      <c r="C840" s="120" t="s">
        <v>1034</v>
      </c>
      <c r="D840" s="120"/>
      <c r="E840" s="122" t="s">
        <v>1035</v>
      </c>
      <c r="F840" s="123"/>
      <c r="G840" s="123"/>
      <c r="H840" s="123">
        <f>H841</f>
        <v>6353.3</v>
      </c>
      <c r="I840" s="123">
        <f>I841</f>
        <v>6353.2</v>
      </c>
      <c r="J840" s="177">
        <f t="shared" si="86"/>
        <v>0.9999842601482694</v>
      </c>
    </row>
    <row r="841" spans="1:10" ht="18.75">
      <c r="A841" s="120"/>
      <c r="B841" s="120"/>
      <c r="C841" s="120"/>
      <c r="D841" s="120" t="s">
        <v>14</v>
      </c>
      <c r="E841" s="122" t="s">
        <v>15</v>
      </c>
      <c r="F841" s="123"/>
      <c r="G841" s="123"/>
      <c r="H841" s="123">
        <v>6353.3</v>
      </c>
      <c r="I841" s="123">
        <v>6353.2</v>
      </c>
      <c r="J841" s="177">
        <f t="shared" si="86"/>
        <v>0.9999842601482694</v>
      </c>
    </row>
    <row r="842" spans="1:10" ht="18.75">
      <c r="A842" s="120"/>
      <c r="B842" s="120"/>
      <c r="C842" s="124" t="s">
        <v>343</v>
      </c>
      <c r="D842" s="124"/>
      <c r="E842" s="128" t="s">
        <v>685</v>
      </c>
      <c r="F842" s="123">
        <f>F843</f>
        <v>498253.89999999997</v>
      </c>
      <c r="G842" s="132">
        <f>G843</f>
        <v>0</v>
      </c>
      <c r="H842" s="132">
        <f>H843</f>
        <v>571095.1</v>
      </c>
      <c r="I842" s="132">
        <f>I843</f>
        <v>569094.2</v>
      </c>
      <c r="J842" s="177">
        <f t="shared" si="86"/>
        <v>0.9964963803751774</v>
      </c>
    </row>
    <row r="843" spans="1:10" ht="18.75">
      <c r="A843" s="120"/>
      <c r="B843" s="120"/>
      <c r="C843" s="124"/>
      <c r="D843" s="120" t="s">
        <v>14</v>
      </c>
      <c r="E843" s="122" t="s">
        <v>15</v>
      </c>
      <c r="F843" s="123">
        <f>483083.6+14938.2+224.1+8</f>
        <v>498253.89999999997</v>
      </c>
      <c r="G843" s="132"/>
      <c r="H843" s="132">
        <v>571095.1</v>
      </c>
      <c r="I843" s="132">
        <v>569094.2</v>
      </c>
      <c r="J843" s="177">
        <f t="shared" si="86"/>
        <v>0.9964963803751774</v>
      </c>
    </row>
    <row r="844" spans="1:10" ht="37.5">
      <c r="A844" s="120"/>
      <c r="B844" s="120"/>
      <c r="C844" s="124" t="s">
        <v>1038</v>
      </c>
      <c r="D844" s="120"/>
      <c r="E844" s="122" t="s">
        <v>1039</v>
      </c>
      <c r="F844" s="123"/>
      <c r="G844" s="132"/>
      <c r="H844" s="132">
        <f>H845</f>
        <v>18177.2</v>
      </c>
      <c r="I844" s="132">
        <f>I845</f>
        <v>17069.2</v>
      </c>
      <c r="J844" s="177">
        <f t="shared" si="86"/>
        <v>0.9390445173073961</v>
      </c>
    </row>
    <row r="845" spans="1:10" ht="18.75">
      <c r="A845" s="120"/>
      <c r="B845" s="120"/>
      <c r="C845" s="124"/>
      <c r="D845" s="120" t="s">
        <v>14</v>
      </c>
      <c r="E845" s="122" t="s">
        <v>15</v>
      </c>
      <c r="F845" s="123"/>
      <c r="G845" s="132"/>
      <c r="H845" s="132">
        <v>18177.2</v>
      </c>
      <c r="I845" s="132">
        <v>17069.2</v>
      </c>
      <c r="J845" s="177">
        <f t="shared" si="86"/>
        <v>0.9390445173073961</v>
      </c>
    </row>
    <row r="846" spans="1:10" ht="37.5">
      <c r="A846" s="120"/>
      <c r="B846" s="120"/>
      <c r="C846" s="124" t="s">
        <v>1040</v>
      </c>
      <c r="D846" s="120"/>
      <c r="E846" s="122" t="s">
        <v>1041</v>
      </c>
      <c r="F846" s="123"/>
      <c r="G846" s="132"/>
      <c r="H846" s="132">
        <f>H847</f>
        <v>31597</v>
      </c>
      <c r="I846" s="132">
        <f>I847</f>
        <v>31597</v>
      </c>
      <c r="J846" s="177">
        <f t="shared" si="86"/>
        <v>1</v>
      </c>
    </row>
    <row r="847" spans="1:10" ht="18.75">
      <c r="A847" s="120"/>
      <c r="B847" s="120"/>
      <c r="C847" s="124"/>
      <c r="D847" s="120" t="s">
        <v>14</v>
      </c>
      <c r="E847" s="122" t="s">
        <v>15</v>
      </c>
      <c r="F847" s="123"/>
      <c r="G847" s="132"/>
      <c r="H847" s="132">
        <v>31597</v>
      </c>
      <c r="I847" s="132">
        <v>31597</v>
      </c>
      <c r="J847" s="177">
        <f t="shared" si="86"/>
        <v>1</v>
      </c>
    </row>
    <row r="848" spans="1:10" ht="56.25">
      <c r="A848" s="97"/>
      <c r="B848" s="97"/>
      <c r="C848" s="107" t="s">
        <v>686</v>
      </c>
      <c r="D848" s="107"/>
      <c r="E848" s="138" t="s">
        <v>834</v>
      </c>
      <c r="F848" s="116">
        <f>F849</f>
        <v>495.2</v>
      </c>
      <c r="G848" s="116">
        <f>G849</f>
        <v>0</v>
      </c>
      <c r="H848" s="116">
        <f>H849</f>
        <v>663.5</v>
      </c>
      <c r="I848" s="116">
        <f>I849</f>
        <v>663.5</v>
      </c>
      <c r="J848" s="176">
        <f t="shared" si="86"/>
        <v>1</v>
      </c>
    </row>
    <row r="849" spans="1:10" ht="18.75">
      <c r="A849" s="97"/>
      <c r="B849" s="97"/>
      <c r="C849" s="97"/>
      <c r="D849" s="97" t="s">
        <v>14</v>
      </c>
      <c r="E849" s="117" t="s">
        <v>15</v>
      </c>
      <c r="F849" s="116">
        <v>495.2</v>
      </c>
      <c r="G849" s="116"/>
      <c r="H849" s="116">
        <v>663.5</v>
      </c>
      <c r="I849" s="116">
        <v>663.5</v>
      </c>
      <c r="J849" s="176">
        <f t="shared" si="86"/>
        <v>1</v>
      </c>
    </row>
    <row r="850" spans="1:10" ht="56.25">
      <c r="A850" s="120"/>
      <c r="B850" s="120"/>
      <c r="C850" s="124" t="s">
        <v>686</v>
      </c>
      <c r="D850" s="124"/>
      <c r="E850" s="122" t="s">
        <v>835</v>
      </c>
      <c r="F850" s="123">
        <f>F851</f>
        <v>6107.3</v>
      </c>
      <c r="G850" s="132">
        <f>G851</f>
        <v>0</v>
      </c>
      <c r="H850" s="132">
        <f>H851</f>
        <v>5815.7</v>
      </c>
      <c r="I850" s="132">
        <f>I851</f>
        <v>5815.7</v>
      </c>
      <c r="J850" s="177">
        <f t="shared" si="86"/>
        <v>1</v>
      </c>
    </row>
    <row r="851" spans="1:10" ht="18.75">
      <c r="A851" s="120"/>
      <c r="B851" s="120"/>
      <c r="C851" s="124"/>
      <c r="D851" s="120" t="s">
        <v>14</v>
      </c>
      <c r="E851" s="122" t="s">
        <v>15</v>
      </c>
      <c r="F851" s="123">
        <v>6107.3</v>
      </c>
      <c r="G851" s="132"/>
      <c r="H851" s="132">
        <v>5815.7</v>
      </c>
      <c r="I851" s="132">
        <v>5815.7</v>
      </c>
      <c r="J851" s="177">
        <f t="shared" si="86"/>
        <v>1</v>
      </c>
    </row>
    <row r="852" spans="1:10" ht="18.75">
      <c r="A852" s="97"/>
      <c r="B852" s="103" t="s">
        <v>606</v>
      </c>
      <c r="C852" s="103"/>
      <c r="D852" s="103"/>
      <c r="E852" s="119" t="s">
        <v>607</v>
      </c>
      <c r="F852" s="114">
        <f>F853</f>
        <v>82018.23816</v>
      </c>
      <c r="G852" s="114">
        <f>G853</f>
        <v>0</v>
      </c>
      <c r="H852" s="114">
        <f>H853</f>
        <v>97537.67632</v>
      </c>
      <c r="I852" s="114">
        <f>I853</f>
        <v>97500.77632</v>
      </c>
      <c r="J852" s="11">
        <f t="shared" si="86"/>
        <v>0.9996216846515911</v>
      </c>
    </row>
    <row r="853" spans="1:10" ht="18.75">
      <c r="A853" s="103"/>
      <c r="B853" s="103"/>
      <c r="C853" s="103" t="s">
        <v>9</v>
      </c>
      <c r="D853" s="103" t="s">
        <v>589</v>
      </c>
      <c r="E853" s="113" t="s">
        <v>10</v>
      </c>
      <c r="F853" s="114">
        <f>F854+F862</f>
        <v>82018.23816</v>
      </c>
      <c r="G853" s="114">
        <f>G854+G862</f>
        <v>0</v>
      </c>
      <c r="H853" s="114">
        <f>H854+H862</f>
        <v>97537.67632</v>
      </c>
      <c r="I853" s="114">
        <f>I854+I862</f>
        <v>97500.77632</v>
      </c>
      <c r="J853" s="11">
        <f t="shared" si="86"/>
        <v>0.9996216846515911</v>
      </c>
    </row>
    <row r="854" spans="1:10" ht="18.75">
      <c r="A854" s="103"/>
      <c r="B854" s="103"/>
      <c r="C854" s="103" t="s">
        <v>11</v>
      </c>
      <c r="D854" s="103" t="s">
        <v>589</v>
      </c>
      <c r="E854" s="113" t="s">
        <v>12</v>
      </c>
      <c r="F854" s="114">
        <f>F855</f>
        <v>3839.73816</v>
      </c>
      <c r="G854" s="114">
        <f>G855</f>
        <v>0</v>
      </c>
      <c r="H854" s="114">
        <f>H855</f>
        <v>10666.37632</v>
      </c>
      <c r="I854" s="114">
        <f>I855</f>
        <v>10629.47632</v>
      </c>
      <c r="J854" s="11">
        <f t="shared" si="86"/>
        <v>0.9965405308332493</v>
      </c>
    </row>
    <row r="855" spans="1:10" ht="37.5">
      <c r="A855" s="103"/>
      <c r="B855" s="103"/>
      <c r="C855" s="103" t="s">
        <v>13</v>
      </c>
      <c r="D855" s="103"/>
      <c r="E855" s="113" t="s">
        <v>669</v>
      </c>
      <c r="F855" s="114">
        <f>F858</f>
        <v>3839.73816</v>
      </c>
      <c r="G855" s="114">
        <f>G858</f>
        <v>0</v>
      </c>
      <c r="H855" s="114">
        <f>H858+H860+H856</f>
        <v>10666.37632</v>
      </c>
      <c r="I855" s="114">
        <f>I858+I860+I856</f>
        <v>10629.47632</v>
      </c>
      <c r="J855" s="11">
        <f t="shared" si="86"/>
        <v>0.9965405308332493</v>
      </c>
    </row>
    <row r="856" spans="1:10" ht="18.75">
      <c r="A856" s="103"/>
      <c r="B856" s="103"/>
      <c r="C856" s="8" t="s">
        <v>603</v>
      </c>
      <c r="D856" s="8"/>
      <c r="E856" s="140" t="s">
        <v>797</v>
      </c>
      <c r="F856" s="114"/>
      <c r="G856" s="114"/>
      <c r="H856" s="116">
        <f>H857</f>
        <v>2986.9</v>
      </c>
      <c r="I856" s="116">
        <f>I857</f>
        <v>2950</v>
      </c>
      <c r="J856" s="176">
        <f t="shared" si="86"/>
        <v>0.9876460544377114</v>
      </c>
    </row>
    <row r="857" spans="1:10" ht="18.75">
      <c r="A857" s="103"/>
      <c r="B857" s="103"/>
      <c r="C857" s="97"/>
      <c r="D857" s="97" t="s">
        <v>14</v>
      </c>
      <c r="E857" s="117" t="s">
        <v>15</v>
      </c>
      <c r="F857" s="114"/>
      <c r="G857" s="114"/>
      <c r="H857" s="116">
        <v>2986.9</v>
      </c>
      <c r="I857" s="116">
        <v>2950</v>
      </c>
      <c r="J857" s="176">
        <f t="shared" si="86"/>
        <v>0.9876460544377114</v>
      </c>
    </row>
    <row r="858" spans="1:10" ht="18.75">
      <c r="A858" s="97"/>
      <c r="B858" s="103"/>
      <c r="C858" s="97" t="s">
        <v>832</v>
      </c>
      <c r="D858" s="97"/>
      <c r="E858" s="115" t="s">
        <v>742</v>
      </c>
      <c r="F858" s="133">
        <f>F859</f>
        <v>3839.73816</v>
      </c>
      <c r="G858" s="133">
        <f>G859</f>
        <v>0</v>
      </c>
      <c r="H858" s="133">
        <f>H859</f>
        <v>3839.73816</v>
      </c>
      <c r="I858" s="133">
        <f>I859</f>
        <v>3839.73816</v>
      </c>
      <c r="J858" s="176">
        <f t="shared" si="86"/>
        <v>1</v>
      </c>
    </row>
    <row r="859" spans="1:10" ht="18.75">
      <c r="A859" s="97"/>
      <c r="B859" s="103"/>
      <c r="C859" s="97"/>
      <c r="D859" s="97" t="s">
        <v>14</v>
      </c>
      <c r="E859" s="117" t="s">
        <v>15</v>
      </c>
      <c r="F859" s="133">
        <v>3839.73816</v>
      </c>
      <c r="G859" s="116"/>
      <c r="H859" s="133">
        <f>SUM(F859:G859)</f>
        <v>3839.73816</v>
      </c>
      <c r="I859" s="133">
        <f>SUM(G859:H859)</f>
        <v>3839.73816</v>
      </c>
      <c r="J859" s="176">
        <f t="shared" si="86"/>
        <v>1</v>
      </c>
    </row>
    <row r="860" spans="1:10" ht="18.75">
      <c r="A860" s="120"/>
      <c r="B860" s="135"/>
      <c r="C860" s="120" t="s">
        <v>832</v>
      </c>
      <c r="D860" s="120"/>
      <c r="E860" s="125" t="s">
        <v>743</v>
      </c>
      <c r="F860" s="134">
        <f>F861</f>
        <v>3839.73816</v>
      </c>
      <c r="G860" s="134">
        <f>G861</f>
        <v>0</v>
      </c>
      <c r="H860" s="134">
        <f>H861</f>
        <v>3839.73816</v>
      </c>
      <c r="I860" s="134">
        <f>I861</f>
        <v>3839.73816</v>
      </c>
      <c r="J860" s="177">
        <f t="shared" si="86"/>
        <v>1</v>
      </c>
    </row>
    <row r="861" spans="1:10" ht="18.75">
      <c r="A861" s="120"/>
      <c r="B861" s="135"/>
      <c r="C861" s="120"/>
      <c r="D861" s="120" t="s">
        <v>14</v>
      </c>
      <c r="E861" s="122" t="s">
        <v>15</v>
      </c>
      <c r="F861" s="134">
        <v>3839.73816</v>
      </c>
      <c r="G861" s="123"/>
      <c r="H861" s="134">
        <f>SUM(F861:G861)</f>
        <v>3839.73816</v>
      </c>
      <c r="I861" s="134">
        <f>SUM(G861:H861)</f>
        <v>3839.73816</v>
      </c>
      <c r="J861" s="177">
        <f t="shared" si="86"/>
        <v>1</v>
      </c>
    </row>
    <row r="862" spans="1:10" ht="37.5">
      <c r="A862" s="103"/>
      <c r="B862" s="103"/>
      <c r="C862" s="103" t="s">
        <v>29</v>
      </c>
      <c r="D862" s="103" t="s">
        <v>589</v>
      </c>
      <c r="E862" s="113" t="s">
        <v>397</v>
      </c>
      <c r="F862" s="114">
        <f aca="true" t="shared" si="89" ref="F862:I864">F863</f>
        <v>78178.5</v>
      </c>
      <c r="G862" s="114">
        <f t="shared" si="89"/>
        <v>0</v>
      </c>
      <c r="H862" s="114">
        <f t="shared" si="89"/>
        <v>86871.3</v>
      </c>
      <c r="I862" s="114">
        <f t="shared" si="89"/>
        <v>86871.3</v>
      </c>
      <c r="J862" s="11">
        <f t="shared" si="86"/>
        <v>1</v>
      </c>
    </row>
    <row r="863" spans="1:10" ht="37.5">
      <c r="A863" s="103"/>
      <c r="B863" s="103"/>
      <c r="C863" s="103" t="s">
        <v>31</v>
      </c>
      <c r="D863" s="103"/>
      <c r="E863" s="113" t="s">
        <v>32</v>
      </c>
      <c r="F863" s="114">
        <f t="shared" si="89"/>
        <v>78178.5</v>
      </c>
      <c r="G863" s="114">
        <f t="shared" si="89"/>
        <v>0</v>
      </c>
      <c r="H863" s="114">
        <f t="shared" si="89"/>
        <v>86871.3</v>
      </c>
      <c r="I863" s="114">
        <f t="shared" si="89"/>
        <v>86871.3</v>
      </c>
      <c r="J863" s="11">
        <f t="shared" si="86"/>
        <v>1</v>
      </c>
    </row>
    <row r="864" spans="1:10" ht="18.75">
      <c r="A864" s="97"/>
      <c r="B864" s="97"/>
      <c r="C864" s="97" t="s">
        <v>40</v>
      </c>
      <c r="D864" s="97" t="s">
        <v>589</v>
      </c>
      <c r="E864" s="115" t="s">
        <v>41</v>
      </c>
      <c r="F864" s="116">
        <f t="shared" si="89"/>
        <v>78178.5</v>
      </c>
      <c r="G864" s="116">
        <f t="shared" si="89"/>
        <v>0</v>
      </c>
      <c r="H864" s="116">
        <f t="shared" si="89"/>
        <v>86871.3</v>
      </c>
      <c r="I864" s="116">
        <f t="shared" si="89"/>
        <v>86871.3</v>
      </c>
      <c r="J864" s="176">
        <f t="shared" si="86"/>
        <v>1</v>
      </c>
    </row>
    <row r="865" spans="1:10" ht="18.75">
      <c r="A865" s="97"/>
      <c r="B865" s="97"/>
      <c r="C865" s="97"/>
      <c r="D865" s="97" t="s">
        <v>14</v>
      </c>
      <c r="E865" s="117" t="s">
        <v>15</v>
      </c>
      <c r="F865" s="116">
        <v>78178.5</v>
      </c>
      <c r="G865" s="116"/>
      <c r="H865" s="116">
        <v>86871.3</v>
      </c>
      <c r="I865" s="116">
        <v>86871.3</v>
      </c>
      <c r="J865" s="176">
        <f t="shared" si="86"/>
        <v>1</v>
      </c>
    </row>
    <row r="866" spans="1:10" ht="18.75">
      <c r="A866" s="97"/>
      <c r="B866" s="103" t="s">
        <v>648</v>
      </c>
      <c r="C866" s="103"/>
      <c r="D866" s="103"/>
      <c r="E866" s="119" t="s">
        <v>649</v>
      </c>
      <c r="F866" s="116"/>
      <c r="G866" s="116"/>
      <c r="H866" s="114">
        <f aca="true" t="shared" si="90" ref="H866:I870">H867</f>
        <v>21.1</v>
      </c>
      <c r="I866" s="114">
        <f t="shared" si="90"/>
        <v>21.1</v>
      </c>
      <c r="J866" s="11">
        <f t="shared" si="86"/>
        <v>1</v>
      </c>
    </row>
    <row r="867" spans="1:10" ht="37.5">
      <c r="A867" s="97"/>
      <c r="B867" s="97"/>
      <c r="C867" s="103" t="s">
        <v>221</v>
      </c>
      <c r="D867" s="103" t="s">
        <v>589</v>
      </c>
      <c r="E867" s="113" t="s">
        <v>336</v>
      </c>
      <c r="F867" s="116"/>
      <c r="G867" s="116"/>
      <c r="H867" s="114">
        <f t="shared" si="90"/>
        <v>21.1</v>
      </c>
      <c r="I867" s="114">
        <f t="shared" si="90"/>
        <v>21.1</v>
      </c>
      <c r="J867" s="11">
        <f t="shared" si="86"/>
        <v>1</v>
      </c>
    </row>
    <row r="868" spans="1:10" ht="18.75">
      <c r="A868" s="97"/>
      <c r="B868" s="97"/>
      <c r="C868" s="103" t="s">
        <v>222</v>
      </c>
      <c r="D868" s="103" t="s">
        <v>589</v>
      </c>
      <c r="E868" s="113" t="s">
        <v>223</v>
      </c>
      <c r="F868" s="116"/>
      <c r="G868" s="116"/>
      <c r="H868" s="114">
        <f t="shared" si="90"/>
        <v>21.1</v>
      </c>
      <c r="I868" s="114">
        <f t="shared" si="90"/>
        <v>21.1</v>
      </c>
      <c r="J868" s="11">
        <f t="shared" si="86"/>
        <v>1</v>
      </c>
    </row>
    <row r="869" spans="1:10" ht="37.5">
      <c r="A869" s="97"/>
      <c r="B869" s="97"/>
      <c r="C869" s="103" t="s">
        <v>224</v>
      </c>
      <c r="D869" s="103"/>
      <c r="E869" s="113" t="s">
        <v>225</v>
      </c>
      <c r="F869" s="116"/>
      <c r="G869" s="116"/>
      <c r="H869" s="114">
        <f t="shared" si="90"/>
        <v>21.1</v>
      </c>
      <c r="I869" s="114">
        <f t="shared" si="90"/>
        <v>21.1</v>
      </c>
      <c r="J869" s="11">
        <f t="shared" si="86"/>
        <v>1</v>
      </c>
    </row>
    <row r="870" spans="1:10" ht="18.75">
      <c r="A870" s="97"/>
      <c r="B870" s="97"/>
      <c r="C870" s="97" t="s">
        <v>226</v>
      </c>
      <c r="D870" s="97" t="s">
        <v>589</v>
      </c>
      <c r="E870" s="115" t="s">
        <v>227</v>
      </c>
      <c r="F870" s="116"/>
      <c r="G870" s="116"/>
      <c r="H870" s="116">
        <f t="shared" si="90"/>
        <v>21.1</v>
      </c>
      <c r="I870" s="116">
        <f t="shared" si="90"/>
        <v>21.1</v>
      </c>
      <c r="J870" s="176">
        <f t="shared" si="86"/>
        <v>1</v>
      </c>
    </row>
    <row r="871" spans="1:10" ht="18.75">
      <c r="A871" s="97"/>
      <c r="B871" s="97"/>
      <c r="C871" s="97"/>
      <c r="D871" s="97" t="s">
        <v>18</v>
      </c>
      <c r="E871" s="117" t="s">
        <v>19</v>
      </c>
      <c r="F871" s="116"/>
      <c r="G871" s="116"/>
      <c r="H871" s="116">
        <v>21.1</v>
      </c>
      <c r="I871" s="116">
        <v>21.1</v>
      </c>
      <c r="J871" s="176">
        <f t="shared" si="86"/>
        <v>1</v>
      </c>
    </row>
    <row r="872" spans="1:10" ht="18.75">
      <c r="A872" s="97"/>
      <c r="B872" s="118" t="s">
        <v>323</v>
      </c>
      <c r="C872" s="9"/>
      <c r="D872" s="9"/>
      <c r="E872" s="10" t="s">
        <v>616</v>
      </c>
      <c r="F872" s="114">
        <f aca="true" t="shared" si="91" ref="F872:I874">F873</f>
        <v>28156.2</v>
      </c>
      <c r="G872" s="114">
        <f t="shared" si="91"/>
        <v>0</v>
      </c>
      <c r="H872" s="114">
        <f t="shared" si="91"/>
        <v>9181</v>
      </c>
      <c r="I872" s="114">
        <f t="shared" si="91"/>
        <v>4689.7</v>
      </c>
      <c r="J872" s="11">
        <f t="shared" si="86"/>
        <v>0.5108049232109791</v>
      </c>
    </row>
    <row r="873" spans="1:10" ht="18.75">
      <c r="A873" s="103"/>
      <c r="B873" s="103"/>
      <c r="C873" s="103" t="s">
        <v>9</v>
      </c>
      <c r="D873" s="103" t="s">
        <v>589</v>
      </c>
      <c r="E873" s="113" t="s">
        <v>10</v>
      </c>
      <c r="F873" s="114">
        <f t="shared" si="91"/>
        <v>28156.2</v>
      </c>
      <c r="G873" s="114">
        <f t="shared" si="91"/>
        <v>0</v>
      </c>
      <c r="H873" s="114">
        <f t="shared" si="91"/>
        <v>9181</v>
      </c>
      <c r="I873" s="114">
        <f t="shared" si="91"/>
        <v>4689.7</v>
      </c>
      <c r="J873" s="11">
        <f t="shared" si="86"/>
        <v>0.5108049232109791</v>
      </c>
    </row>
    <row r="874" spans="1:10" ht="37.5">
      <c r="A874" s="103"/>
      <c r="B874" s="103"/>
      <c r="C874" s="103" t="s">
        <v>29</v>
      </c>
      <c r="D874" s="103" t="s">
        <v>589</v>
      </c>
      <c r="E874" s="113" t="s">
        <v>397</v>
      </c>
      <c r="F874" s="114">
        <f t="shared" si="91"/>
        <v>28156.2</v>
      </c>
      <c r="G874" s="114">
        <f t="shared" si="91"/>
        <v>0</v>
      </c>
      <c r="H874" s="114">
        <f t="shared" si="91"/>
        <v>9181</v>
      </c>
      <c r="I874" s="114">
        <f t="shared" si="91"/>
        <v>4689.7</v>
      </c>
      <c r="J874" s="11">
        <f t="shared" si="86"/>
        <v>0.5108049232109791</v>
      </c>
    </row>
    <row r="875" spans="1:10" ht="18.75">
      <c r="A875" s="103"/>
      <c r="B875" s="103"/>
      <c r="C875" s="103" t="s">
        <v>44</v>
      </c>
      <c r="D875" s="103"/>
      <c r="E875" s="113" t="s">
        <v>45</v>
      </c>
      <c r="F875" s="114">
        <f>F876+F878</f>
        <v>28156.2</v>
      </c>
      <c r="G875" s="114">
        <f>G876+G878</f>
        <v>0</v>
      </c>
      <c r="H875" s="114">
        <f>H876+H878</f>
        <v>9181</v>
      </c>
      <c r="I875" s="114">
        <f>I876+I878</f>
        <v>4689.7</v>
      </c>
      <c r="J875" s="11">
        <f t="shared" si="86"/>
        <v>0.5108049232109791</v>
      </c>
    </row>
    <row r="876" spans="1:10" ht="18.75">
      <c r="A876" s="103"/>
      <c r="B876" s="103"/>
      <c r="C876" s="8" t="s">
        <v>46</v>
      </c>
      <c r="D876" s="97" t="s">
        <v>589</v>
      </c>
      <c r="E876" s="115" t="s">
        <v>836</v>
      </c>
      <c r="F876" s="116">
        <f>F877</f>
        <v>5991.2</v>
      </c>
      <c r="G876" s="116">
        <f>G877</f>
        <v>0</v>
      </c>
      <c r="H876" s="116">
        <f>H877</f>
        <v>2811.2</v>
      </c>
      <c r="I876" s="116">
        <f>I877</f>
        <v>2811.2</v>
      </c>
      <c r="J876" s="176">
        <f t="shared" si="86"/>
        <v>1</v>
      </c>
    </row>
    <row r="877" spans="1:10" ht="18.75">
      <c r="A877" s="97"/>
      <c r="B877" s="97"/>
      <c r="C877" s="8"/>
      <c r="D877" s="97" t="s">
        <v>14</v>
      </c>
      <c r="E877" s="117" t="s">
        <v>15</v>
      </c>
      <c r="F877" s="116">
        <v>5991.2</v>
      </c>
      <c r="G877" s="116"/>
      <c r="H877" s="116">
        <v>2811.2</v>
      </c>
      <c r="I877" s="116">
        <v>2811.2</v>
      </c>
      <c r="J877" s="176">
        <f t="shared" si="86"/>
        <v>1</v>
      </c>
    </row>
    <row r="878" spans="1:10" ht="18.75">
      <c r="A878" s="120"/>
      <c r="B878" s="120"/>
      <c r="C878" s="124" t="s">
        <v>687</v>
      </c>
      <c r="D878" s="124"/>
      <c r="E878" s="130" t="s">
        <v>47</v>
      </c>
      <c r="F878" s="123">
        <f>F879+F880+F881+F882</f>
        <v>22165</v>
      </c>
      <c r="G878" s="132">
        <f>G879+G880+G881+G882</f>
        <v>0</v>
      </c>
      <c r="H878" s="132">
        <f>H879+H880+H881+H882</f>
        <v>6369.8</v>
      </c>
      <c r="I878" s="132">
        <f>I879+I880+I881+I882</f>
        <v>1878.5</v>
      </c>
      <c r="J878" s="177">
        <f t="shared" si="86"/>
        <v>0.2949072184369996</v>
      </c>
    </row>
    <row r="879" spans="1:10" ht="18.75">
      <c r="A879" s="120"/>
      <c r="B879" s="120"/>
      <c r="C879" s="124"/>
      <c r="D879" s="120" t="s">
        <v>18</v>
      </c>
      <c r="E879" s="122" t="s">
        <v>19</v>
      </c>
      <c r="F879" s="123">
        <v>6021.3</v>
      </c>
      <c r="G879" s="132"/>
      <c r="H879" s="132">
        <v>5176.9</v>
      </c>
      <c r="I879" s="132">
        <v>1480.2</v>
      </c>
      <c r="J879" s="177">
        <f t="shared" si="86"/>
        <v>0.2859240085765613</v>
      </c>
    </row>
    <row r="880" spans="1:10" ht="18.75">
      <c r="A880" s="120"/>
      <c r="B880" s="120"/>
      <c r="C880" s="124"/>
      <c r="D880" s="120" t="s">
        <v>23</v>
      </c>
      <c r="E880" s="122" t="s">
        <v>24</v>
      </c>
      <c r="F880" s="123">
        <v>675</v>
      </c>
      <c r="G880" s="132"/>
      <c r="H880" s="132">
        <v>660</v>
      </c>
      <c r="I880" s="132">
        <v>69.8</v>
      </c>
      <c r="J880" s="177">
        <f t="shared" si="86"/>
        <v>0.10575757575757576</v>
      </c>
    </row>
    <row r="881" spans="1:10" ht="18.75">
      <c r="A881" s="120"/>
      <c r="B881" s="120"/>
      <c r="C881" s="124"/>
      <c r="D881" s="120" t="s">
        <v>14</v>
      </c>
      <c r="E881" s="122" t="s">
        <v>15</v>
      </c>
      <c r="F881" s="123">
        <f>6393.6+665</f>
        <v>7058.6</v>
      </c>
      <c r="G881" s="132"/>
      <c r="H881" s="132">
        <v>194.1</v>
      </c>
      <c r="I881" s="132"/>
      <c r="J881" s="177"/>
    </row>
    <row r="882" spans="1:10" ht="18.75">
      <c r="A882" s="120"/>
      <c r="B882" s="120"/>
      <c r="C882" s="124"/>
      <c r="D882" s="120" t="s">
        <v>48</v>
      </c>
      <c r="E882" s="122" t="s">
        <v>49</v>
      </c>
      <c r="F882" s="123">
        <v>8410.1</v>
      </c>
      <c r="G882" s="132"/>
      <c r="H882" s="132">
        <v>338.8</v>
      </c>
      <c r="I882" s="132">
        <v>328.5</v>
      </c>
      <c r="J882" s="177">
        <f t="shared" si="86"/>
        <v>0.9695985832349469</v>
      </c>
    </row>
    <row r="883" spans="1:10" ht="18.75">
      <c r="A883" s="97"/>
      <c r="B883" s="118" t="s">
        <v>305</v>
      </c>
      <c r="C883" s="9"/>
      <c r="D883" s="9"/>
      <c r="E883" s="10" t="s">
        <v>306</v>
      </c>
      <c r="F883" s="114" t="e">
        <f>F884+F909</f>
        <v>#REF!</v>
      </c>
      <c r="G883" s="114" t="e">
        <f>G884+G909</f>
        <v>#REF!</v>
      </c>
      <c r="H883" s="114">
        <f>H884+H909</f>
        <v>26406.700000000004</v>
      </c>
      <c r="I883" s="114">
        <f>I884+I909</f>
        <v>26012.300000000003</v>
      </c>
      <c r="J883" s="11">
        <f t="shared" si="86"/>
        <v>0.9850643965357276</v>
      </c>
    </row>
    <row r="884" spans="1:10" ht="18.75">
      <c r="A884" s="103"/>
      <c r="B884" s="103"/>
      <c r="C884" s="103" t="s">
        <v>9</v>
      </c>
      <c r="D884" s="103" t="s">
        <v>589</v>
      </c>
      <c r="E884" s="113" t="s">
        <v>10</v>
      </c>
      <c r="F884" s="114" t="e">
        <f>F885+F898</f>
        <v>#REF!</v>
      </c>
      <c r="G884" s="114" t="e">
        <f>G885+G898</f>
        <v>#REF!</v>
      </c>
      <c r="H884" s="114">
        <f>H885+H898</f>
        <v>26197.500000000004</v>
      </c>
      <c r="I884" s="114">
        <f>I885+I898</f>
        <v>25803.100000000002</v>
      </c>
      <c r="J884" s="11">
        <f t="shared" si="86"/>
        <v>0.9849451283519419</v>
      </c>
    </row>
    <row r="885" spans="1:10" ht="18.75">
      <c r="A885" s="103"/>
      <c r="B885" s="103"/>
      <c r="C885" s="103" t="s">
        <v>11</v>
      </c>
      <c r="D885" s="103" t="s">
        <v>589</v>
      </c>
      <c r="E885" s="113" t="s">
        <v>12</v>
      </c>
      <c r="F885" s="114" t="e">
        <f>F889</f>
        <v>#REF!</v>
      </c>
      <c r="G885" s="114" t="e">
        <f>G889</f>
        <v>#REF!</v>
      </c>
      <c r="H885" s="114">
        <f>H889+H886</f>
        <v>1851.9</v>
      </c>
      <c r="I885" s="114">
        <f>I889+I886</f>
        <v>1842.3000000000002</v>
      </c>
      <c r="J885" s="11">
        <f t="shared" si="86"/>
        <v>0.9948161347804958</v>
      </c>
    </row>
    <row r="886" spans="1:10" ht="37.5">
      <c r="A886" s="103"/>
      <c r="B886" s="103"/>
      <c r="C886" s="103" t="s">
        <v>13</v>
      </c>
      <c r="D886" s="103"/>
      <c r="E886" s="113" t="s">
        <v>669</v>
      </c>
      <c r="F886" s="114"/>
      <c r="G886" s="114"/>
      <c r="H886" s="114">
        <f>H887</f>
        <v>851.3</v>
      </c>
      <c r="I886" s="114">
        <f>I887</f>
        <v>851.3</v>
      </c>
      <c r="J886" s="11">
        <f t="shared" si="86"/>
        <v>1</v>
      </c>
    </row>
    <row r="887" spans="1:10" ht="37.5">
      <c r="A887" s="103"/>
      <c r="B887" s="103"/>
      <c r="C887" s="97" t="s">
        <v>1042</v>
      </c>
      <c r="D887" s="97"/>
      <c r="E887" s="117" t="s">
        <v>1043</v>
      </c>
      <c r="F887" s="114"/>
      <c r="G887" s="114"/>
      <c r="H887" s="116">
        <f>H888</f>
        <v>851.3</v>
      </c>
      <c r="I887" s="116">
        <f>I888</f>
        <v>851.3</v>
      </c>
      <c r="J887" s="176">
        <f t="shared" si="86"/>
        <v>1</v>
      </c>
    </row>
    <row r="888" spans="1:10" ht="18.75">
      <c r="A888" s="103"/>
      <c r="B888" s="103"/>
      <c r="C888" s="97"/>
      <c r="D888" s="97" t="s">
        <v>14</v>
      </c>
      <c r="E888" s="117" t="s">
        <v>15</v>
      </c>
      <c r="F888" s="114"/>
      <c r="G888" s="114"/>
      <c r="H888" s="116">
        <v>851.3</v>
      </c>
      <c r="I888" s="116">
        <v>851.3</v>
      </c>
      <c r="J888" s="176">
        <f t="shared" si="86"/>
        <v>1</v>
      </c>
    </row>
    <row r="889" spans="1:10" ht="37.5">
      <c r="A889" s="103"/>
      <c r="B889" s="103"/>
      <c r="C889" s="103" t="s">
        <v>20</v>
      </c>
      <c r="D889" s="103"/>
      <c r="E889" s="113" t="s">
        <v>684</v>
      </c>
      <c r="F889" s="114" t="e">
        <f>F890+F893+F895</f>
        <v>#REF!</v>
      </c>
      <c r="G889" s="114" t="e">
        <f>G890+G893+G895</f>
        <v>#REF!</v>
      </c>
      <c r="H889" s="114">
        <f>H890+H893+H895</f>
        <v>1000.6000000000001</v>
      </c>
      <c r="I889" s="114">
        <f>I890+I893+I895</f>
        <v>991.0000000000001</v>
      </c>
      <c r="J889" s="176">
        <f t="shared" si="86"/>
        <v>0.9904057565460723</v>
      </c>
    </row>
    <row r="890" spans="1:10" ht="18.75">
      <c r="A890" s="103"/>
      <c r="B890" s="151"/>
      <c r="C890" s="97" t="s">
        <v>21</v>
      </c>
      <c r="D890" s="97" t="s">
        <v>589</v>
      </c>
      <c r="E890" s="115" t="s">
        <v>22</v>
      </c>
      <c r="F890" s="116" t="e">
        <f>#REF!+F891+F892</f>
        <v>#REF!</v>
      </c>
      <c r="G890" s="116" t="e">
        <f>#REF!+G891+G892</f>
        <v>#REF!</v>
      </c>
      <c r="H890" s="116">
        <f>H891+H892</f>
        <v>738.4000000000001</v>
      </c>
      <c r="I890" s="116">
        <f>I891+I892</f>
        <v>728.8000000000001</v>
      </c>
      <c r="J890" s="176">
        <f t="shared" si="86"/>
        <v>0.9869989165763814</v>
      </c>
    </row>
    <row r="891" spans="1:10" ht="18.75">
      <c r="A891" s="97"/>
      <c r="B891" s="97"/>
      <c r="C891" s="97"/>
      <c r="D891" s="97" t="s">
        <v>23</v>
      </c>
      <c r="E891" s="117" t="s">
        <v>24</v>
      </c>
      <c r="F891" s="116">
        <v>19.2</v>
      </c>
      <c r="G891" s="116"/>
      <c r="H891" s="116">
        <f>SUM(F891:G891)</f>
        <v>19.2</v>
      </c>
      <c r="I891" s="116">
        <v>9.6</v>
      </c>
      <c r="J891" s="176">
        <f aca="true" t="shared" si="92" ref="J891:J954">I891/H891</f>
        <v>0.5</v>
      </c>
    </row>
    <row r="892" spans="1:10" ht="18.75">
      <c r="A892" s="97"/>
      <c r="B892" s="97"/>
      <c r="C892" s="97"/>
      <c r="D892" s="97" t="s">
        <v>14</v>
      </c>
      <c r="E892" s="117" t="s">
        <v>15</v>
      </c>
      <c r="F892" s="116">
        <v>369.4</v>
      </c>
      <c r="G892" s="116"/>
      <c r="H892" s="116">
        <v>719.2</v>
      </c>
      <c r="I892" s="116">
        <v>719.2</v>
      </c>
      <c r="J892" s="176">
        <f t="shared" si="92"/>
        <v>1</v>
      </c>
    </row>
    <row r="893" spans="1:10" ht="18.75">
      <c r="A893" s="103"/>
      <c r="B893" s="103"/>
      <c r="C893" s="97" t="s">
        <v>25</v>
      </c>
      <c r="D893" s="97" t="s">
        <v>589</v>
      </c>
      <c r="E893" s="115" t="s">
        <v>26</v>
      </c>
      <c r="F893" s="116" t="e">
        <f>#REF!+F894</f>
        <v>#REF!</v>
      </c>
      <c r="G893" s="116" t="e">
        <f>#REF!+G894</f>
        <v>#REF!</v>
      </c>
      <c r="H893" s="116">
        <f>H894</f>
        <v>127.2</v>
      </c>
      <c r="I893" s="116">
        <f>I894</f>
        <v>127.2</v>
      </c>
      <c r="J893" s="176">
        <f t="shared" si="92"/>
        <v>1</v>
      </c>
    </row>
    <row r="894" spans="1:10" ht="18.75">
      <c r="A894" s="97"/>
      <c r="B894" s="97"/>
      <c r="C894" s="97"/>
      <c r="D894" s="97" t="s">
        <v>14</v>
      </c>
      <c r="E894" s="117" t="s">
        <v>15</v>
      </c>
      <c r="F894" s="116">
        <v>100</v>
      </c>
      <c r="G894" s="116"/>
      <c r="H894" s="116">
        <v>127.2</v>
      </c>
      <c r="I894" s="116">
        <v>127.2</v>
      </c>
      <c r="J894" s="176">
        <f t="shared" si="92"/>
        <v>1</v>
      </c>
    </row>
    <row r="895" spans="1:10" ht="18.75">
      <c r="A895" s="103"/>
      <c r="B895" s="103"/>
      <c r="C895" s="97" t="s">
        <v>28</v>
      </c>
      <c r="D895" s="97" t="s">
        <v>589</v>
      </c>
      <c r="E895" s="115" t="s">
        <v>837</v>
      </c>
      <c r="F895" s="116">
        <f>F896+F897</f>
        <v>105</v>
      </c>
      <c r="G895" s="116">
        <f>G896+G897</f>
        <v>0</v>
      </c>
      <c r="H895" s="116">
        <f>H896+H897</f>
        <v>135</v>
      </c>
      <c r="I895" s="116">
        <f>I896+I897</f>
        <v>135</v>
      </c>
      <c r="J895" s="176">
        <f t="shared" si="92"/>
        <v>1</v>
      </c>
    </row>
    <row r="896" spans="1:10" ht="18.75">
      <c r="A896" s="97"/>
      <c r="B896" s="97"/>
      <c r="C896" s="97"/>
      <c r="D896" s="97" t="s">
        <v>23</v>
      </c>
      <c r="E896" s="117" t="s">
        <v>24</v>
      </c>
      <c r="F896" s="116">
        <v>35</v>
      </c>
      <c r="G896" s="116"/>
      <c r="H896" s="116">
        <v>105</v>
      </c>
      <c r="I896" s="116">
        <v>105</v>
      </c>
      <c r="J896" s="176">
        <f t="shared" si="92"/>
        <v>1</v>
      </c>
    </row>
    <row r="897" spans="1:10" ht="18.75">
      <c r="A897" s="97"/>
      <c r="B897" s="97"/>
      <c r="C897" s="97"/>
      <c r="D897" s="97" t="s">
        <v>14</v>
      </c>
      <c r="E897" s="117" t="s">
        <v>15</v>
      </c>
      <c r="F897" s="116">
        <v>70</v>
      </c>
      <c r="G897" s="116"/>
      <c r="H897" s="116">
        <v>30</v>
      </c>
      <c r="I897" s="116">
        <v>30</v>
      </c>
      <c r="J897" s="176">
        <f t="shared" si="92"/>
        <v>1</v>
      </c>
    </row>
    <row r="898" spans="1:10" ht="37.5">
      <c r="A898" s="103"/>
      <c r="B898" s="103"/>
      <c r="C898" s="103" t="s">
        <v>29</v>
      </c>
      <c r="D898" s="103" t="s">
        <v>589</v>
      </c>
      <c r="E898" s="113" t="s">
        <v>397</v>
      </c>
      <c r="F898" s="114">
        <f>F899+F905</f>
        <v>24111.5</v>
      </c>
      <c r="G898" s="114">
        <f>G899+G905</f>
        <v>0</v>
      </c>
      <c r="H898" s="114">
        <f>H899+H905</f>
        <v>24345.600000000002</v>
      </c>
      <c r="I898" s="114">
        <f>I899+I905</f>
        <v>23960.800000000003</v>
      </c>
      <c r="J898" s="11">
        <f t="shared" si="92"/>
        <v>0.984194269190326</v>
      </c>
    </row>
    <row r="899" spans="1:10" ht="37.5">
      <c r="A899" s="103"/>
      <c r="B899" s="103"/>
      <c r="C899" s="103" t="s">
        <v>31</v>
      </c>
      <c r="D899" s="103"/>
      <c r="E899" s="113" t="s">
        <v>32</v>
      </c>
      <c r="F899" s="114">
        <f>F900+F903</f>
        <v>23306.2</v>
      </c>
      <c r="G899" s="114">
        <f>G900+G903</f>
        <v>0</v>
      </c>
      <c r="H899" s="114">
        <f>H900+H903</f>
        <v>23851.9</v>
      </c>
      <c r="I899" s="114">
        <f>I900+I903</f>
        <v>23830.4</v>
      </c>
      <c r="J899" s="11">
        <f t="shared" si="92"/>
        <v>0.9990986043040596</v>
      </c>
    </row>
    <row r="900" spans="1:10" ht="18.75">
      <c r="A900" s="103"/>
      <c r="B900" s="103"/>
      <c r="C900" s="97" t="s">
        <v>34</v>
      </c>
      <c r="D900" s="97" t="s">
        <v>589</v>
      </c>
      <c r="E900" s="115" t="s">
        <v>35</v>
      </c>
      <c r="F900" s="116">
        <f>F901+F902</f>
        <v>10188.7</v>
      </c>
      <c r="G900" s="116">
        <f>G901+G902</f>
        <v>0</v>
      </c>
      <c r="H900" s="116">
        <f>H901+H902</f>
        <v>10210</v>
      </c>
      <c r="I900" s="116">
        <f>I901+I902</f>
        <v>10188.5</v>
      </c>
      <c r="J900" s="176">
        <f t="shared" si="92"/>
        <v>0.9978942213516161</v>
      </c>
    </row>
    <row r="901" spans="1:10" ht="37.5">
      <c r="A901" s="97"/>
      <c r="B901" s="97"/>
      <c r="C901" s="97"/>
      <c r="D901" s="97" t="s">
        <v>36</v>
      </c>
      <c r="E901" s="117" t="s">
        <v>37</v>
      </c>
      <c r="F901" s="116">
        <v>10056</v>
      </c>
      <c r="G901" s="116"/>
      <c r="H901" s="116">
        <v>10034.7</v>
      </c>
      <c r="I901" s="116">
        <v>10034.5</v>
      </c>
      <c r="J901" s="176">
        <f t="shared" si="92"/>
        <v>0.9999800691600147</v>
      </c>
    </row>
    <row r="902" spans="1:10" ht="18.75">
      <c r="A902" s="97"/>
      <c r="B902" s="97"/>
      <c r="C902" s="97"/>
      <c r="D902" s="97" t="s">
        <v>18</v>
      </c>
      <c r="E902" s="117" t="s">
        <v>19</v>
      </c>
      <c r="F902" s="116">
        <v>132.7</v>
      </c>
      <c r="G902" s="116"/>
      <c r="H902" s="116">
        <v>175.3</v>
      </c>
      <c r="I902" s="116">
        <v>154</v>
      </c>
      <c r="J902" s="176">
        <f t="shared" si="92"/>
        <v>0.8784940102681118</v>
      </c>
    </row>
    <row r="903" spans="1:10" ht="18.75">
      <c r="A903" s="103"/>
      <c r="B903" s="103"/>
      <c r="C903" s="97" t="s">
        <v>42</v>
      </c>
      <c r="D903" s="97" t="s">
        <v>589</v>
      </c>
      <c r="E903" s="115" t="s">
        <v>43</v>
      </c>
      <c r="F903" s="116">
        <f>F904</f>
        <v>13117.5</v>
      </c>
      <c r="G903" s="116">
        <f>G904</f>
        <v>0</v>
      </c>
      <c r="H903" s="116">
        <f>H904</f>
        <v>13641.9</v>
      </c>
      <c r="I903" s="116">
        <f>I904</f>
        <v>13641.9</v>
      </c>
      <c r="J903" s="176">
        <f t="shared" si="92"/>
        <v>1</v>
      </c>
    </row>
    <row r="904" spans="1:10" ht="18.75">
      <c r="A904" s="97"/>
      <c r="B904" s="97"/>
      <c r="C904" s="97"/>
      <c r="D904" s="97" t="s">
        <v>14</v>
      </c>
      <c r="E904" s="117" t="s">
        <v>15</v>
      </c>
      <c r="F904" s="116">
        <v>13117.5</v>
      </c>
      <c r="G904" s="116"/>
      <c r="H904" s="116">
        <v>13641.9</v>
      </c>
      <c r="I904" s="116">
        <v>13641.9</v>
      </c>
      <c r="J904" s="176">
        <f t="shared" si="92"/>
        <v>1</v>
      </c>
    </row>
    <row r="905" spans="1:10" ht="18.75">
      <c r="A905" s="97"/>
      <c r="B905" s="97"/>
      <c r="C905" s="9" t="s">
        <v>44</v>
      </c>
      <c r="D905" s="110"/>
      <c r="E905" s="127" t="s">
        <v>45</v>
      </c>
      <c r="F905" s="114">
        <f>F906</f>
        <v>805.3</v>
      </c>
      <c r="G905" s="114">
        <f>G906</f>
        <v>0</v>
      </c>
      <c r="H905" s="114">
        <f>H906</f>
        <v>493.7</v>
      </c>
      <c r="I905" s="114">
        <f>I906</f>
        <v>130.4</v>
      </c>
      <c r="J905" s="11">
        <f t="shared" si="92"/>
        <v>0.2641280129633381</v>
      </c>
    </row>
    <row r="906" spans="1:10" ht="18.75">
      <c r="A906" s="120"/>
      <c r="B906" s="120"/>
      <c r="C906" s="124" t="s">
        <v>343</v>
      </c>
      <c r="D906" s="124"/>
      <c r="E906" s="128" t="s">
        <v>685</v>
      </c>
      <c r="F906" s="123">
        <f>F907+F908</f>
        <v>805.3</v>
      </c>
      <c r="G906" s="132">
        <f>G907+G908</f>
        <v>0</v>
      </c>
      <c r="H906" s="132">
        <f>H907+H908</f>
        <v>493.7</v>
      </c>
      <c r="I906" s="132">
        <f>I907+I908</f>
        <v>130.4</v>
      </c>
      <c r="J906" s="177">
        <f t="shared" si="92"/>
        <v>0.2641280129633381</v>
      </c>
    </row>
    <row r="907" spans="1:10" ht="37.5">
      <c r="A907" s="120"/>
      <c r="B907" s="120"/>
      <c r="C907" s="120"/>
      <c r="D907" s="120" t="s">
        <v>36</v>
      </c>
      <c r="E907" s="122" t="s">
        <v>37</v>
      </c>
      <c r="F907" s="123">
        <f>223.5</f>
        <v>223.5</v>
      </c>
      <c r="G907" s="132"/>
      <c r="H907" s="132">
        <v>468.7</v>
      </c>
      <c r="I907" s="132">
        <v>118.1</v>
      </c>
      <c r="J907" s="177">
        <f t="shared" si="92"/>
        <v>0.25197354384467674</v>
      </c>
    </row>
    <row r="908" spans="1:10" ht="18.75">
      <c r="A908" s="120"/>
      <c r="B908" s="120"/>
      <c r="C908" s="120"/>
      <c r="D908" s="120" t="s">
        <v>18</v>
      </c>
      <c r="E908" s="122" t="s">
        <v>19</v>
      </c>
      <c r="F908" s="123">
        <v>581.8</v>
      </c>
      <c r="G908" s="132"/>
      <c r="H908" s="132">
        <v>25</v>
      </c>
      <c r="I908" s="132">
        <v>12.3</v>
      </c>
      <c r="J908" s="177">
        <f t="shared" si="92"/>
        <v>0.49200000000000005</v>
      </c>
    </row>
    <row r="909" spans="1:10" ht="37.5">
      <c r="A909" s="103"/>
      <c r="B909" s="103"/>
      <c r="C909" s="103" t="s">
        <v>84</v>
      </c>
      <c r="D909" s="103" t="s">
        <v>589</v>
      </c>
      <c r="E909" s="113" t="s">
        <v>744</v>
      </c>
      <c r="F909" s="114">
        <f>F910</f>
        <v>135</v>
      </c>
      <c r="G909" s="114">
        <f>G910</f>
        <v>0</v>
      </c>
      <c r="H909" s="114">
        <f>H910</f>
        <v>209.2</v>
      </c>
      <c r="I909" s="114">
        <f>I910</f>
        <v>209.2</v>
      </c>
      <c r="J909" s="11">
        <f t="shared" si="92"/>
        <v>1</v>
      </c>
    </row>
    <row r="910" spans="1:10" ht="18.75">
      <c r="A910" s="103"/>
      <c r="B910" s="103"/>
      <c r="C910" s="103" t="s">
        <v>85</v>
      </c>
      <c r="D910" s="103" t="s">
        <v>589</v>
      </c>
      <c r="E910" s="113" t="s">
        <v>280</v>
      </c>
      <c r="F910" s="114">
        <f>F911+F915</f>
        <v>135</v>
      </c>
      <c r="G910" s="114">
        <f>G911+G915</f>
        <v>0</v>
      </c>
      <c r="H910" s="114">
        <f>H911+H915</f>
        <v>209.2</v>
      </c>
      <c r="I910" s="114">
        <f>I911+I915</f>
        <v>209.2</v>
      </c>
      <c r="J910" s="11">
        <f t="shared" si="92"/>
        <v>1</v>
      </c>
    </row>
    <row r="911" spans="1:10" ht="18.75">
      <c r="A911" s="103"/>
      <c r="B911" s="103"/>
      <c r="C911" s="103" t="s">
        <v>86</v>
      </c>
      <c r="D911" s="103"/>
      <c r="E911" s="113" t="s">
        <v>87</v>
      </c>
      <c r="F911" s="114">
        <f aca="true" t="shared" si="93" ref="F911:I912">F912</f>
        <v>75</v>
      </c>
      <c r="G911" s="114">
        <f t="shared" si="93"/>
        <v>0</v>
      </c>
      <c r="H911" s="114">
        <f t="shared" si="93"/>
        <v>129.2</v>
      </c>
      <c r="I911" s="114">
        <f t="shared" si="93"/>
        <v>129.2</v>
      </c>
      <c r="J911" s="11">
        <f t="shared" si="92"/>
        <v>1</v>
      </c>
    </row>
    <row r="912" spans="1:10" ht="18.75">
      <c r="A912" s="103"/>
      <c r="B912" s="103"/>
      <c r="C912" s="97" t="s">
        <v>89</v>
      </c>
      <c r="D912" s="97" t="s">
        <v>589</v>
      </c>
      <c r="E912" s="115" t="s">
        <v>838</v>
      </c>
      <c r="F912" s="116">
        <f t="shared" si="93"/>
        <v>75</v>
      </c>
      <c r="G912" s="116">
        <f t="shared" si="93"/>
        <v>0</v>
      </c>
      <c r="H912" s="116">
        <f>H913+H914</f>
        <v>129.2</v>
      </c>
      <c r="I912" s="116">
        <f>I913+I914</f>
        <v>129.2</v>
      </c>
      <c r="J912" s="176">
        <f t="shared" si="92"/>
        <v>1</v>
      </c>
    </row>
    <row r="913" spans="1:10" ht="18.75">
      <c r="A913" s="97"/>
      <c r="B913" s="97"/>
      <c r="C913" s="97"/>
      <c r="D913" s="97" t="s">
        <v>18</v>
      </c>
      <c r="E913" s="117" t="s">
        <v>19</v>
      </c>
      <c r="F913" s="116">
        <v>75</v>
      </c>
      <c r="G913" s="116"/>
      <c r="H913" s="116">
        <v>70</v>
      </c>
      <c r="I913" s="116">
        <v>70</v>
      </c>
      <c r="J913" s="176">
        <f t="shared" si="92"/>
        <v>1</v>
      </c>
    </row>
    <row r="914" spans="1:10" ht="18.75">
      <c r="A914" s="97"/>
      <c r="B914" s="97"/>
      <c r="C914" s="97"/>
      <c r="D914" s="97" t="s">
        <v>14</v>
      </c>
      <c r="E914" s="117" t="s">
        <v>15</v>
      </c>
      <c r="F914" s="116"/>
      <c r="G914" s="116"/>
      <c r="H914" s="116">
        <v>59.2</v>
      </c>
      <c r="I914" s="116">
        <v>59.2</v>
      </c>
      <c r="J914" s="176">
        <f t="shared" si="92"/>
        <v>1</v>
      </c>
    </row>
    <row r="915" spans="1:10" ht="37.5">
      <c r="A915" s="103"/>
      <c r="B915" s="103"/>
      <c r="C915" s="103" t="s">
        <v>90</v>
      </c>
      <c r="D915" s="97"/>
      <c r="E915" s="106" t="s">
        <v>839</v>
      </c>
      <c r="F915" s="114">
        <f aca="true" t="shared" si="94" ref="F915:I916">F916</f>
        <v>60</v>
      </c>
      <c r="G915" s="114">
        <f t="shared" si="94"/>
        <v>0</v>
      </c>
      <c r="H915" s="114">
        <f t="shared" si="94"/>
        <v>80</v>
      </c>
      <c r="I915" s="114">
        <f t="shared" si="94"/>
        <v>80</v>
      </c>
      <c r="J915" s="11">
        <f t="shared" si="92"/>
        <v>1</v>
      </c>
    </row>
    <row r="916" spans="1:10" ht="18.75">
      <c r="A916" s="103"/>
      <c r="B916" s="103"/>
      <c r="C916" s="97" t="s">
        <v>91</v>
      </c>
      <c r="D916" s="97" t="s">
        <v>589</v>
      </c>
      <c r="E916" s="138" t="s">
        <v>840</v>
      </c>
      <c r="F916" s="116">
        <f t="shared" si="94"/>
        <v>60</v>
      </c>
      <c r="G916" s="116">
        <f t="shared" si="94"/>
        <v>0</v>
      </c>
      <c r="H916" s="116">
        <f t="shared" si="94"/>
        <v>80</v>
      </c>
      <c r="I916" s="116">
        <f t="shared" si="94"/>
        <v>80</v>
      </c>
      <c r="J916" s="176">
        <f t="shared" si="92"/>
        <v>1</v>
      </c>
    </row>
    <row r="917" spans="1:10" ht="18.75">
      <c r="A917" s="97"/>
      <c r="B917" s="97"/>
      <c r="C917" s="97"/>
      <c r="D917" s="97" t="s">
        <v>18</v>
      </c>
      <c r="E917" s="117" t="s">
        <v>19</v>
      </c>
      <c r="F917" s="116">
        <v>60</v>
      </c>
      <c r="G917" s="116"/>
      <c r="H917" s="116">
        <v>80</v>
      </c>
      <c r="I917" s="116">
        <v>80</v>
      </c>
      <c r="J917" s="176">
        <f t="shared" si="92"/>
        <v>1</v>
      </c>
    </row>
    <row r="918" spans="1:10" ht="18.75">
      <c r="A918" s="97"/>
      <c r="B918" s="9" t="s">
        <v>311</v>
      </c>
      <c r="C918" s="9"/>
      <c r="D918" s="9"/>
      <c r="E918" s="10" t="s">
        <v>312</v>
      </c>
      <c r="F918" s="114">
        <f>F919</f>
        <v>42562.5</v>
      </c>
      <c r="G918" s="114">
        <f>G919</f>
        <v>0</v>
      </c>
      <c r="H918" s="114">
        <f>H919+H941</f>
        <v>38558.3</v>
      </c>
      <c r="I918" s="114">
        <f>I919+I941</f>
        <v>35306.7</v>
      </c>
      <c r="J918" s="11">
        <f t="shared" si="92"/>
        <v>0.9156705560151769</v>
      </c>
    </row>
    <row r="919" spans="1:10" ht="18.75">
      <c r="A919" s="97"/>
      <c r="B919" s="9" t="s">
        <v>315</v>
      </c>
      <c r="C919" s="9"/>
      <c r="D919" s="9"/>
      <c r="E919" s="10" t="s">
        <v>316</v>
      </c>
      <c r="F919" s="114">
        <f>F920+F934</f>
        <v>42562.5</v>
      </c>
      <c r="G919" s="114">
        <f>G920+G934</f>
        <v>0</v>
      </c>
      <c r="H919" s="114">
        <f>H920+H934</f>
        <v>36458.3</v>
      </c>
      <c r="I919" s="114">
        <f>I920+I934</f>
        <v>33675</v>
      </c>
      <c r="J919" s="11">
        <f t="shared" si="92"/>
        <v>0.9236579873444455</v>
      </c>
    </row>
    <row r="920" spans="1:10" ht="18.75">
      <c r="A920" s="103"/>
      <c r="B920" s="103"/>
      <c r="C920" s="103" t="s">
        <v>9</v>
      </c>
      <c r="D920" s="103" t="s">
        <v>589</v>
      </c>
      <c r="E920" s="113" t="s">
        <v>10</v>
      </c>
      <c r="F920" s="114">
        <f>F925</f>
        <v>41736.5</v>
      </c>
      <c r="G920" s="114">
        <f>G925</f>
        <v>0</v>
      </c>
      <c r="H920" s="114">
        <f>H925+H921</f>
        <v>35722.4</v>
      </c>
      <c r="I920" s="114">
        <f>I925+I921</f>
        <v>33073.2</v>
      </c>
      <c r="J920" s="11">
        <f t="shared" si="92"/>
        <v>0.9258392493225538</v>
      </c>
    </row>
    <row r="921" spans="1:10" ht="18.75">
      <c r="A921" s="103"/>
      <c r="B921" s="103"/>
      <c r="C921" s="103" t="s">
        <v>11</v>
      </c>
      <c r="D921" s="103" t="s">
        <v>589</v>
      </c>
      <c r="E921" s="113" t="s">
        <v>12</v>
      </c>
      <c r="F921" s="114"/>
      <c r="G921" s="114"/>
      <c r="H921" s="114">
        <f aca="true" t="shared" si="95" ref="H921:I923">H922</f>
        <v>90</v>
      </c>
      <c r="I921" s="114">
        <f t="shared" si="95"/>
        <v>90</v>
      </c>
      <c r="J921" s="11">
        <f t="shared" si="92"/>
        <v>1</v>
      </c>
    </row>
    <row r="922" spans="1:10" ht="37.5">
      <c r="A922" s="103"/>
      <c r="B922" s="103"/>
      <c r="C922" s="103" t="s">
        <v>20</v>
      </c>
      <c r="D922" s="103"/>
      <c r="E922" s="113" t="s">
        <v>684</v>
      </c>
      <c r="F922" s="114"/>
      <c r="G922" s="114"/>
      <c r="H922" s="114">
        <f t="shared" si="95"/>
        <v>90</v>
      </c>
      <c r="I922" s="114">
        <f t="shared" si="95"/>
        <v>90</v>
      </c>
      <c r="J922" s="11">
        <f t="shared" si="92"/>
        <v>1</v>
      </c>
    </row>
    <row r="923" spans="1:10" ht="18.75">
      <c r="A923" s="103"/>
      <c r="B923" s="103"/>
      <c r="C923" s="120" t="s">
        <v>1044</v>
      </c>
      <c r="D923" s="103"/>
      <c r="E923" s="125" t="s">
        <v>1045</v>
      </c>
      <c r="F923" s="114"/>
      <c r="G923" s="114"/>
      <c r="H923" s="123">
        <f t="shared" si="95"/>
        <v>90</v>
      </c>
      <c r="I923" s="123">
        <f t="shared" si="95"/>
        <v>90</v>
      </c>
      <c r="J923" s="177">
        <f t="shared" si="92"/>
        <v>1</v>
      </c>
    </row>
    <row r="924" spans="1:10" ht="18.75">
      <c r="A924" s="103"/>
      <c r="B924" s="103"/>
      <c r="C924" s="103"/>
      <c r="D924" s="120" t="s">
        <v>14</v>
      </c>
      <c r="E924" s="122" t="s">
        <v>15</v>
      </c>
      <c r="F924" s="114"/>
      <c r="G924" s="114"/>
      <c r="H924" s="123">
        <v>90</v>
      </c>
      <c r="I924" s="123">
        <v>90</v>
      </c>
      <c r="J924" s="177">
        <f t="shared" si="92"/>
        <v>1</v>
      </c>
    </row>
    <row r="925" spans="1:10" ht="37.5">
      <c r="A925" s="103"/>
      <c r="B925" s="103"/>
      <c r="C925" s="103" t="s">
        <v>29</v>
      </c>
      <c r="D925" s="103" t="s">
        <v>589</v>
      </c>
      <c r="E925" s="113" t="s">
        <v>397</v>
      </c>
      <c r="F925" s="114">
        <f>F926</f>
        <v>41736.5</v>
      </c>
      <c r="G925" s="114">
        <f>G926</f>
        <v>0</v>
      </c>
      <c r="H925" s="114">
        <f>H926</f>
        <v>35632.4</v>
      </c>
      <c r="I925" s="114">
        <f>I926</f>
        <v>32983.2</v>
      </c>
      <c r="J925" s="11">
        <f t="shared" si="92"/>
        <v>0.9256519347560085</v>
      </c>
    </row>
    <row r="926" spans="1:10" ht="18.75">
      <c r="A926" s="103"/>
      <c r="B926" s="103"/>
      <c r="C926" s="103" t="s">
        <v>44</v>
      </c>
      <c r="D926" s="103"/>
      <c r="E926" s="113" t="s">
        <v>45</v>
      </c>
      <c r="F926" s="114">
        <f>F927+F929+F932</f>
        <v>41736.5</v>
      </c>
      <c r="G926" s="114">
        <f>G927+G929+G932</f>
        <v>0</v>
      </c>
      <c r="H926" s="114">
        <f>H927+H929+H932</f>
        <v>35632.4</v>
      </c>
      <c r="I926" s="114">
        <f>I927+I929+I932</f>
        <v>32983.2</v>
      </c>
      <c r="J926" s="11">
        <f t="shared" si="92"/>
        <v>0.9256519347560085</v>
      </c>
    </row>
    <row r="927" spans="1:10" ht="18.75">
      <c r="A927" s="103"/>
      <c r="B927" s="103"/>
      <c r="C927" s="97" t="s">
        <v>344</v>
      </c>
      <c r="D927" s="97" t="s">
        <v>589</v>
      </c>
      <c r="E927" s="115" t="s">
        <v>841</v>
      </c>
      <c r="F927" s="116">
        <f>F928</f>
        <v>50</v>
      </c>
      <c r="G927" s="116">
        <f>G928</f>
        <v>0</v>
      </c>
      <c r="H927" s="116">
        <f>H928</f>
        <v>50</v>
      </c>
      <c r="I927" s="116">
        <f>I928</f>
        <v>50</v>
      </c>
      <c r="J927" s="176">
        <f t="shared" si="92"/>
        <v>1</v>
      </c>
    </row>
    <row r="928" spans="1:10" ht="18.75">
      <c r="A928" s="97"/>
      <c r="B928" s="97"/>
      <c r="C928" s="97"/>
      <c r="D928" s="97" t="s">
        <v>23</v>
      </c>
      <c r="E928" s="117" t="s">
        <v>24</v>
      </c>
      <c r="F928" s="116">
        <v>50</v>
      </c>
      <c r="G928" s="116"/>
      <c r="H928" s="116">
        <f>SUM(F928:G928)</f>
        <v>50</v>
      </c>
      <c r="I928" s="116">
        <v>50</v>
      </c>
      <c r="J928" s="176">
        <f t="shared" si="92"/>
        <v>1</v>
      </c>
    </row>
    <row r="929" spans="1:10" ht="18.75">
      <c r="A929" s="120"/>
      <c r="B929" s="120"/>
      <c r="C929" s="124" t="s">
        <v>343</v>
      </c>
      <c r="D929" s="124"/>
      <c r="E929" s="128" t="s">
        <v>685</v>
      </c>
      <c r="F929" s="132">
        <f>F930+F931</f>
        <v>37394.8</v>
      </c>
      <c r="G929" s="132">
        <f>G930+G931</f>
        <v>0</v>
      </c>
      <c r="H929" s="132">
        <f>H930+H931</f>
        <v>30454.3</v>
      </c>
      <c r="I929" s="132">
        <f>I930+I931</f>
        <v>27815.1</v>
      </c>
      <c r="J929" s="177">
        <f t="shared" si="92"/>
        <v>0.9133390030307706</v>
      </c>
    </row>
    <row r="930" spans="1:10" ht="18.75">
      <c r="A930" s="120"/>
      <c r="B930" s="120"/>
      <c r="C930" s="124"/>
      <c r="D930" s="120" t="s">
        <v>23</v>
      </c>
      <c r="E930" s="122" t="s">
        <v>24</v>
      </c>
      <c r="F930" s="132">
        <f>678.3+1620+535.2+3080.3</f>
        <v>5913.8</v>
      </c>
      <c r="G930" s="132"/>
      <c r="H930" s="132">
        <v>6259.3</v>
      </c>
      <c r="I930" s="132">
        <v>4919.6</v>
      </c>
      <c r="J930" s="177">
        <f t="shared" si="92"/>
        <v>0.7859664818749701</v>
      </c>
    </row>
    <row r="931" spans="1:10" ht="18.75">
      <c r="A931" s="120"/>
      <c r="B931" s="120"/>
      <c r="C931" s="124"/>
      <c r="D931" s="120" t="s">
        <v>14</v>
      </c>
      <c r="E931" s="122" t="s">
        <v>15</v>
      </c>
      <c r="F931" s="132">
        <f>24.3+13431.1+18025.6</f>
        <v>31481</v>
      </c>
      <c r="G931" s="132"/>
      <c r="H931" s="132">
        <v>24195</v>
      </c>
      <c r="I931" s="132">
        <v>22895.5</v>
      </c>
      <c r="J931" s="177">
        <f t="shared" si="92"/>
        <v>0.9462905558999793</v>
      </c>
    </row>
    <row r="932" spans="1:10" ht="56.25">
      <c r="A932" s="135"/>
      <c r="B932" s="135"/>
      <c r="C932" s="124" t="s">
        <v>842</v>
      </c>
      <c r="D932" s="124"/>
      <c r="E932" s="128" t="s">
        <v>843</v>
      </c>
      <c r="F932" s="132">
        <f>F933</f>
        <v>4291.7</v>
      </c>
      <c r="G932" s="132">
        <f>G933</f>
        <v>0</v>
      </c>
      <c r="H932" s="132">
        <f>H933</f>
        <v>5128.1</v>
      </c>
      <c r="I932" s="132">
        <f>I933</f>
        <v>5118.1</v>
      </c>
      <c r="J932" s="177">
        <f t="shared" si="92"/>
        <v>0.9980499600241804</v>
      </c>
    </row>
    <row r="933" spans="1:10" ht="18.75">
      <c r="A933" s="135"/>
      <c r="B933" s="135"/>
      <c r="C933" s="124"/>
      <c r="D933" s="120" t="s">
        <v>14</v>
      </c>
      <c r="E933" s="122" t="s">
        <v>15</v>
      </c>
      <c r="F933" s="132">
        <v>4291.7</v>
      </c>
      <c r="G933" s="132"/>
      <c r="H933" s="132">
        <v>5128.1</v>
      </c>
      <c r="I933" s="132">
        <v>5118.1</v>
      </c>
      <c r="J933" s="177">
        <f t="shared" si="92"/>
        <v>0.9980499600241804</v>
      </c>
    </row>
    <row r="934" spans="1:10" ht="18.75">
      <c r="A934" s="103"/>
      <c r="B934" s="103"/>
      <c r="C934" s="103" t="s">
        <v>212</v>
      </c>
      <c r="D934" s="103" t="s">
        <v>589</v>
      </c>
      <c r="E934" s="113" t="s">
        <v>921</v>
      </c>
      <c r="F934" s="114">
        <f aca="true" t="shared" si="96" ref="F934:I935">F935</f>
        <v>826</v>
      </c>
      <c r="G934" s="114">
        <f t="shared" si="96"/>
        <v>0</v>
      </c>
      <c r="H934" s="114">
        <f t="shared" si="96"/>
        <v>735.9</v>
      </c>
      <c r="I934" s="114">
        <f t="shared" si="96"/>
        <v>601.8</v>
      </c>
      <c r="J934" s="11">
        <f t="shared" si="92"/>
        <v>0.817774154097024</v>
      </c>
    </row>
    <row r="935" spans="1:10" ht="37.5">
      <c r="A935" s="103"/>
      <c r="B935" s="103"/>
      <c r="C935" s="103" t="s">
        <v>216</v>
      </c>
      <c r="D935" s="103" t="s">
        <v>589</v>
      </c>
      <c r="E935" s="113" t="s">
        <v>922</v>
      </c>
      <c r="F935" s="114">
        <f t="shared" si="96"/>
        <v>826</v>
      </c>
      <c r="G935" s="114">
        <f t="shared" si="96"/>
        <v>0</v>
      </c>
      <c r="H935" s="114">
        <f t="shared" si="96"/>
        <v>735.9</v>
      </c>
      <c r="I935" s="114">
        <f t="shared" si="96"/>
        <v>601.8</v>
      </c>
      <c r="J935" s="11">
        <f t="shared" si="92"/>
        <v>0.817774154097024</v>
      </c>
    </row>
    <row r="936" spans="1:10" ht="18.75">
      <c r="A936" s="103"/>
      <c r="B936" s="103"/>
      <c r="C936" s="103" t="s">
        <v>217</v>
      </c>
      <c r="D936" s="103"/>
      <c r="E936" s="113" t="s">
        <v>218</v>
      </c>
      <c r="F936" s="114">
        <f>F937+F939</f>
        <v>826</v>
      </c>
      <c r="G936" s="114">
        <f>G937+G939</f>
        <v>0</v>
      </c>
      <c r="H936" s="114">
        <f>H937+H939</f>
        <v>735.9</v>
      </c>
      <c r="I936" s="114">
        <f>I937+I939</f>
        <v>601.8</v>
      </c>
      <c r="J936" s="11">
        <f t="shared" si="92"/>
        <v>0.817774154097024</v>
      </c>
    </row>
    <row r="937" spans="1:10" ht="37.5">
      <c r="A937" s="103"/>
      <c r="B937" s="103"/>
      <c r="C937" s="8" t="s">
        <v>688</v>
      </c>
      <c r="D937" s="97"/>
      <c r="E937" s="117" t="s">
        <v>716</v>
      </c>
      <c r="F937" s="116">
        <f>F938</f>
        <v>272</v>
      </c>
      <c r="G937" s="116">
        <f>G938</f>
        <v>0</v>
      </c>
      <c r="H937" s="116">
        <f>H938</f>
        <v>241.9</v>
      </c>
      <c r="I937" s="116">
        <f>I938</f>
        <v>241.9</v>
      </c>
      <c r="J937" s="176">
        <f t="shared" si="92"/>
        <v>1</v>
      </c>
    </row>
    <row r="938" spans="1:10" ht="18.75">
      <c r="A938" s="97"/>
      <c r="B938" s="97"/>
      <c r="C938" s="8"/>
      <c r="D938" s="97" t="s">
        <v>14</v>
      </c>
      <c r="E938" s="117" t="s">
        <v>15</v>
      </c>
      <c r="F938" s="116">
        <v>272</v>
      </c>
      <c r="G938" s="116"/>
      <c r="H938" s="116">
        <v>241.9</v>
      </c>
      <c r="I938" s="116">
        <v>241.9</v>
      </c>
      <c r="J938" s="176">
        <f t="shared" si="92"/>
        <v>1</v>
      </c>
    </row>
    <row r="939" spans="1:10" ht="37.5">
      <c r="A939" s="120"/>
      <c r="B939" s="120"/>
      <c r="C939" s="124" t="s">
        <v>688</v>
      </c>
      <c r="D939" s="120"/>
      <c r="E939" s="122" t="s">
        <v>717</v>
      </c>
      <c r="F939" s="132">
        <f>F940</f>
        <v>554</v>
      </c>
      <c r="G939" s="132">
        <f>G940</f>
        <v>0</v>
      </c>
      <c r="H939" s="132">
        <f>H940</f>
        <v>494</v>
      </c>
      <c r="I939" s="132">
        <f>I940</f>
        <v>359.9</v>
      </c>
      <c r="J939" s="177">
        <f t="shared" si="92"/>
        <v>0.7285425101214574</v>
      </c>
    </row>
    <row r="940" spans="1:10" ht="18.75">
      <c r="A940" s="120"/>
      <c r="B940" s="120"/>
      <c r="C940" s="124"/>
      <c r="D940" s="120" t="s">
        <v>14</v>
      </c>
      <c r="E940" s="122" t="s">
        <v>15</v>
      </c>
      <c r="F940" s="132">
        <v>554</v>
      </c>
      <c r="G940" s="132"/>
      <c r="H940" s="132">
        <v>494</v>
      </c>
      <c r="I940" s="132">
        <v>359.9</v>
      </c>
      <c r="J940" s="177">
        <f t="shared" si="92"/>
        <v>0.7285425101214574</v>
      </c>
    </row>
    <row r="941" spans="1:10" ht="18.75">
      <c r="A941" s="120"/>
      <c r="B941" s="146">
        <v>1004</v>
      </c>
      <c r="C941" s="129"/>
      <c r="D941" s="120"/>
      <c r="E941" s="143" t="s">
        <v>324</v>
      </c>
      <c r="F941" s="132"/>
      <c r="G941" s="132"/>
      <c r="H941" s="114">
        <f aca="true" t="shared" si="97" ref="H941:I945">H942</f>
        <v>2100</v>
      </c>
      <c r="I941" s="114">
        <f t="shared" si="97"/>
        <v>1631.7</v>
      </c>
      <c r="J941" s="193">
        <f t="shared" si="92"/>
        <v>0.777</v>
      </c>
    </row>
    <row r="942" spans="1:10" ht="18.75">
      <c r="A942" s="120"/>
      <c r="B942" s="146"/>
      <c r="C942" s="72" t="s">
        <v>9</v>
      </c>
      <c r="D942" s="81"/>
      <c r="E942" s="86" t="s">
        <v>10</v>
      </c>
      <c r="F942" s="114"/>
      <c r="G942" s="114"/>
      <c r="H942" s="114">
        <f t="shared" si="97"/>
        <v>2100</v>
      </c>
      <c r="I942" s="114">
        <f t="shared" si="97"/>
        <v>1631.7</v>
      </c>
      <c r="J942" s="193">
        <f t="shared" si="92"/>
        <v>0.777</v>
      </c>
    </row>
    <row r="943" spans="1:10" ht="37.5">
      <c r="A943" s="120"/>
      <c r="B943" s="146"/>
      <c r="C943" s="87" t="s">
        <v>29</v>
      </c>
      <c r="D943" s="83"/>
      <c r="E943" s="85" t="s">
        <v>30</v>
      </c>
      <c r="F943" s="114"/>
      <c r="G943" s="114"/>
      <c r="H943" s="114">
        <f t="shared" si="97"/>
        <v>2100</v>
      </c>
      <c r="I943" s="114">
        <f t="shared" si="97"/>
        <v>1631.7</v>
      </c>
      <c r="J943" s="193">
        <f t="shared" si="92"/>
        <v>0.777</v>
      </c>
    </row>
    <row r="944" spans="1:10" ht="18.75">
      <c r="A944" s="120"/>
      <c r="B944" s="146"/>
      <c r="C944" s="103" t="s">
        <v>44</v>
      </c>
      <c r="D944" s="103"/>
      <c r="E944" s="113" t="s">
        <v>45</v>
      </c>
      <c r="F944" s="114"/>
      <c r="G944" s="114"/>
      <c r="H944" s="114">
        <f t="shared" si="97"/>
        <v>2100</v>
      </c>
      <c r="I944" s="114">
        <f t="shared" si="97"/>
        <v>1631.7</v>
      </c>
      <c r="J944" s="193">
        <f t="shared" si="92"/>
        <v>0.777</v>
      </c>
    </row>
    <row r="945" spans="1:10" ht="18.75">
      <c r="A945" s="120"/>
      <c r="B945" s="97"/>
      <c r="C945" s="124" t="s">
        <v>343</v>
      </c>
      <c r="D945" s="124"/>
      <c r="E945" s="128" t="s">
        <v>685</v>
      </c>
      <c r="F945" s="132"/>
      <c r="G945" s="132"/>
      <c r="H945" s="132">
        <f t="shared" si="97"/>
        <v>2100</v>
      </c>
      <c r="I945" s="132">
        <f t="shared" si="97"/>
        <v>1631.7</v>
      </c>
      <c r="J945" s="177">
        <f t="shared" si="92"/>
        <v>0.777</v>
      </c>
    </row>
    <row r="946" spans="1:10" ht="18.75">
      <c r="A946" s="120"/>
      <c r="B946" s="97"/>
      <c r="C946" s="124"/>
      <c r="D946" s="120" t="s">
        <v>23</v>
      </c>
      <c r="E946" s="122" t="s">
        <v>24</v>
      </c>
      <c r="F946" s="132"/>
      <c r="G946" s="132"/>
      <c r="H946" s="132">
        <v>2100</v>
      </c>
      <c r="I946" s="132">
        <v>1631.7</v>
      </c>
      <c r="J946" s="177">
        <f t="shared" si="92"/>
        <v>0.777</v>
      </c>
    </row>
    <row r="947" spans="1:10" ht="18.75">
      <c r="A947" s="97"/>
      <c r="B947" s="9" t="s">
        <v>330</v>
      </c>
      <c r="C947" s="126"/>
      <c r="D947" s="97"/>
      <c r="E947" s="10" t="s">
        <v>331</v>
      </c>
      <c r="F947" s="114">
        <f>F954</f>
        <v>1345.07765</v>
      </c>
      <c r="G947" s="114">
        <f>G954</f>
        <v>0</v>
      </c>
      <c r="H947" s="114">
        <f>H954+H948</f>
        <v>7183.110610000001</v>
      </c>
      <c r="I947" s="114">
        <f>I954+I948</f>
        <v>7183.110610000001</v>
      </c>
      <c r="J947" s="11">
        <f t="shared" si="92"/>
        <v>1</v>
      </c>
    </row>
    <row r="948" spans="1:10" ht="18.75">
      <c r="A948" s="97"/>
      <c r="B948" s="72" t="s">
        <v>689</v>
      </c>
      <c r="C948" s="81"/>
      <c r="D948" s="79"/>
      <c r="E948" s="73" t="s">
        <v>386</v>
      </c>
      <c r="F948" s="114"/>
      <c r="G948" s="114"/>
      <c r="H948" s="114">
        <f aca="true" t="shared" si="98" ref="H948:I952">H949</f>
        <v>1802.8</v>
      </c>
      <c r="I948" s="114">
        <f t="shared" si="98"/>
        <v>1802.8</v>
      </c>
      <c r="J948" s="11">
        <f t="shared" si="92"/>
        <v>1</v>
      </c>
    </row>
    <row r="949" spans="1:10" ht="18.75">
      <c r="A949" s="97"/>
      <c r="B949" s="72"/>
      <c r="C949" s="72" t="s">
        <v>9</v>
      </c>
      <c r="D949" s="81"/>
      <c r="E949" s="86" t="s">
        <v>10</v>
      </c>
      <c r="F949" s="114"/>
      <c r="G949" s="114"/>
      <c r="H949" s="114">
        <f t="shared" si="98"/>
        <v>1802.8</v>
      </c>
      <c r="I949" s="114">
        <f t="shared" si="98"/>
        <v>1802.8</v>
      </c>
      <c r="J949" s="11">
        <f t="shared" si="92"/>
        <v>1</v>
      </c>
    </row>
    <row r="950" spans="1:10" ht="37.5">
      <c r="A950" s="97"/>
      <c r="B950" s="72"/>
      <c r="C950" s="87" t="s">
        <v>29</v>
      </c>
      <c r="D950" s="83"/>
      <c r="E950" s="85" t="s">
        <v>30</v>
      </c>
      <c r="F950" s="114"/>
      <c r="G950" s="114"/>
      <c r="H950" s="114">
        <f t="shared" si="98"/>
        <v>1802.8</v>
      </c>
      <c r="I950" s="114">
        <f t="shared" si="98"/>
        <v>1802.8</v>
      </c>
      <c r="J950" s="11">
        <f t="shared" si="92"/>
        <v>1</v>
      </c>
    </row>
    <row r="951" spans="1:10" ht="37.5">
      <c r="A951" s="97"/>
      <c r="B951" s="72"/>
      <c r="C951" s="83" t="s">
        <v>31</v>
      </c>
      <c r="D951" s="83"/>
      <c r="E951" s="76" t="s">
        <v>32</v>
      </c>
      <c r="F951" s="114"/>
      <c r="G951" s="114"/>
      <c r="H951" s="114">
        <f t="shared" si="98"/>
        <v>1802.8</v>
      </c>
      <c r="I951" s="114">
        <f t="shared" si="98"/>
        <v>1802.8</v>
      </c>
      <c r="J951" s="11">
        <f t="shared" si="92"/>
        <v>1</v>
      </c>
    </row>
    <row r="952" spans="1:10" ht="18.75">
      <c r="A952" s="120"/>
      <c r="B952" s="88"/>
      <c r="C952" s="74" t="s">
        <v>690</v>
      </c>
      <c r="D952" s="74"/>
      <c r="E952" s="84" t="s">
        <v>691</v>
      </c>
      <c r="F952" s="142"/>
      <c r="G952" s="142"/>
      <c r="H952" s="123">
        <f t="shared" si="98"/>
        <v>1802.8</v>
      </c>
      <c r="I952" s="123">
        <f t="shared" si="98"/>
        <v>1802.8</v>
      </c>
      <c r="J952" s="177">
        <f t="shared" si="92"/>
        <v>1</v>
      </c>
    </row>
    <row r="953" spans="1:10" ht="18.75">
      <c r="A953" s="120"/>
      <c r="B953" s="88"/>
      <c r="C953" s="102"/>
      <c r="D953" s="74" t="s">
        <v>14</v>
      </c>
      <c r="E953" s="75" t="s">
        <v>15</v>
      </c>
      <c r="F953" s="142"/>
      <c r="G953" s="142"/>
      <c r="H953" s="123">
        <v>1802.8</v>
      </c>
      <c r="I953" s="123">
        <v>1802.8</v>
      </c>
      <c r="J953" s="177">
        <f t="shared" si="92"/>
        <v>1</v>
      </c>
    </row>
    <row r="954" spans="1:10" ht="18.75">
      <c r="A954" s="97"/>
      <c r="B954" s="9" t="s">
        <v>332</v>
      </c>
      <c r="C954" s="150"/>
      <c r="D954" s="9"/>
      <c r="E954" s="10" t="s">
        <v>333</v>
      </c>
      <c r="F954" s="114">
        <f>F955</f>
        <v>1345.07765</v>
      </c>
      <c r="G954" s="114">
        <f aca="true" t="shared" si="99" ref="G954:I956">G955</f>
        <v>0</v>
      </c>
      <c r="H954" s="114">
        <f t="shared" si="99"/>
        <v>5380.31061</v>
      </c>
      <c r="I954" s="114">
        <f t="shared" si="99"/>
        <v>5380.31061</v>
      </c>
      <c r="J954" s="11">
        <f t="shared" si="92"/>
        <v>1</v>
      </c>
    </row>
    <row r="955" spans="1:10" ht="18.75">
      <c r="A955" s="97"/>
      <c r="B955" s="113"/>
      <c r="C955" s="103" t="s">
        <v>185</v>
      </c>
      <c r="D955" s="97"/>
      <c r="E955" s="113" t="s">
        <v>809</v>
      </c>
      <c r="F955" s="114">
        <f>F956</f>
        <v>1345.07765</v>
      </c>
      <c r="G955" s="114">
        <f t="shared" si="99"/>
        <v>0</v>
      </c>
      <c r="H955" s="114">
        <f t="shared" si="99"/>
        <v>5380.31061</v>
      </c>
      <c r="I955" s="114">
        <f t="shared" si="99"/>
        <v>5380.31061</v>
      </c>
      <c r="J955" s="11">
        <f>I955/H955</f>
        <v>1</v>
      </c>
    </row>
    <row r="956" spans="1:10" ht="18.75">
      <c r="A956" s="97"/>
      <c r="B956" s="113"/>
      <c r="C956" s="103" t="s">
        <v>610</v>
      </c>
      <c r="D956" s="97"/>
      <c r="E956" s="5" t="s">
        <v>399</v>
      </c>
      <c r="F956" s="114">
        <f>F957</f>
        <v>1345.07765</v>
      </c>
      <c r="G956" s="114">
        <f t="shared" si="99"/>
        <v>0</v>
      </c>
      <c r="H956" s="114">
        <f t="shared" si="99"/>
        <v>5380.31061</v>
      </c>
      <c r="I956" s="114">
        <f t="shared" si="99"/>
        <v>5380.31061</v>
      </c>
      <c r="J956" s="11">
        <f>I956/H956</f>
        <v>1</v>
      </c>
    </row>
    <row r="957" spans="1:10" ht="18.75">
      <c r="A957" s="97"/>
      <c r="B957" s="113"/>
      <c r="C957" s="103" t="s">
        <v>187</v>
      </c>
      <c r="D957" s="97"/>
      <c r="E957" s="113" t="s">
        <v>692</v>
      </c>
      <c r="F957" s="114">
        <f>F958+F965</f>
        <v>1345.07765</v>
      </c>
      <c r="G957" s="114">
        <f>G958+G965</f>
        <v>0</v>
      </c>
      <c r="H957" s="114">
        <f>H958+H965</f>
        <v>5380.31061</v>
      </c>
      <c r="I957" s="114">
        <f>I958+I965</f>
        <v>5380.31061</v>
      </c>
      <c r="J957" s="11">
        <f>I957/H957</f>
        <v>1</v>
      </c>
    </row>
    <row r="958" spans="1:10" ht="37.5">
      <c r="A958" s="97"/>
      <c r="B958" s="97"/>
      <c r="C958" s="97" t="s">
        <v>680</v>
      </c>
      <c r="D958" s="97"/>
      <c r="E958" s="117" t="s">
        <v>826</v>
      </c>
      <c r="F958" s="133">
        <f>F959</f>
        <v>1345.07765</v>
      </c>
      <c r="G958" s="133">
        <f>G959</f>
        <v>0</v>
      </c>
      <c r="H958" s="133">
        <f>H959</f>
        <v>1345.07765</v>
      </c>
      <c r="I958" s="133">
        <f>I959</f>
        <v>1345.07765</v>
      </c>
      <c r="J958" s="176">
        <f>I958/H958</f>
        <v>1</v>
      </c>
    </row>
    <row r="959" spans="1:10" ht="18.75">
      <c r="A959" s="97"/>
      <c r="B959" s="97"/>
      <c r="C959" s="97"/>
      <c r="D959" s="97" t="s">
        <v>14</v>
      </c>
      <c r="E959" s="117" t="s">
        <v>15</v>
      </c>
      <c r="F959" s="133">
        <f>F961+F962+F963+F960+F964</f>
        <v>1345.07765</v>
      </c>
      <c r="G959" s="133">
        <f>G961+G962+G963+G960+G964</f>
        <v>0</v>
      </c>
      <c r="H959" s="133">
        <f>H961+H962+H963+H960+H964</f>
        <v>1345.07765</v>
      </c>
      <c r="I959" s="133">
        <f>I961+I962+I963+I960+I964</f>
        <v>1345.07765</v>
      </c>
      <c r="J959" s="176">
        <f>I959/H959</f>
        <v>1</v>
      </c>
    </row>
    <row r="960" spans="1:10" ht="18.75">
      <c r="A960" s="97"/>
      <c r="B960" s="97"/>
      <c r="C960" s="97"/>
      <c r="D960" s="97"/>
      <c r="E960" s="115" t="s">
        <v>650</v>
      </c>
      <c r="F960" s="133"/>
      <c r="G960" s="133"/>
      <c r="H960" s="133"/>
      <c r="I960" s="116"/>
      <c r="J960" s="176"/>
    </row>
    <row r="961" spans="1:10" ht="18.75">
      <c r="A961" s="97"/>
      <c r="B961" s="97"/>
      <c r="C961" s="97"/>
      <c r="D961" s="97"/>
      <c r="E961" s="194" t="s">
        <v>1046</v>
      </c>
      <c r="F961" s="133">
        <v>428.67866</v>
      </c>
      <c r="G961" s="133"/>
      <c r="H961" s="133">
        <f aca="true" t="shared" si="100" ref="H961:I964">SUM(F961:G961)</f>
        <v>428.67866</v>
      </c>
      <c r="I961" s="133">
        <f t="shared" si="100"/>
        <v>428.67866</v>
      </c>
      <c r="J961" s="176">
        <f aca="true" t="shared" si="101" ref="J961:J966">I961/H961</f>
        <v>1</v>
      </c>
    </row>
    <row r="962" spans="1:10" ht="18.75">
      <c r="A962" s="97"/>
      <c r="B962" s="97"/>
      <c r="C962" s="97"/>
      <c r="D962" s="97"/>
      <c r="E962" s="194" t="s">
        <v>1047</v>
      </c>
      <c r="F962" s="133">
        <v>398.10065</v>
      </c>
      <c r="G962" s="133"/>
      <c r="H962" s="133">
        <f t="shared" si="100"/>
        <v>398.10065</v>
      </c>
      <c r="I962" s="133">
        <f t="shared" si="100"/>
        <v>398.10065</v>
      </c>
      <c r="J962" s="176">
        <f t="shared" si="101"/>
        <v>1</v>
      </c>
    </row>
    <row r="963" spans="1:10" ht="18.75">
      <c r="A963" s="97"/>
      <c r="B963" s="97"/>
      <c r="C963" s="97"/>
      <c r="D963" s="97"/>
      <c r="E963" s="194" t="s">
        <v>1048</v>
      </c>
      <c r="F963" s="133">
        <v>114.87667</v>
      </c>
      <c r="G963" s="133"/>
      <c r="H963" s="133">
        <f t="shared" si="100"/>
        <v>114.87667</v>
      </c>
      <c r="I963" s="133">
        <f t="shared" si="100"/>
        <v>114.87667</v>
      </c>
      <c r="J963" s="176">
        <f t="shared" si="101"/>
        <v>1</v>
      </c>
    </row>
    <row r="964" spans="1:10" ht="18.75">
      <c r="A964" s="97"/>
      <c r="B964" s="97"/>
      <c r="C964" s="97"/>
      <c r="D964" s="97"/>
      <c r="E964" s="194" t="s">
        <v>1049</v>
      </c>
      <c r="F964" s="133">
        <v>403.42167</v>
      </c>
      <c r="G964" s="133"/>
      <c r="H964" s="133">
        <f t="shared" si="100"/>
        <v>403.42167</v>
      </c>
      <c r="I964" s="133">
        <f t="shared" si="100"/>
        <v>403.42167</v>
      </c>
      <c r="J964" s="176">
        <f t="shared" si="101"/>
        <v>1</v>
      </c>
    </row>
    <row r="965" spans="1:10" ht="37.5">
      <c r="A965" s="120"/>
      <c r="B965" s="120"/>
      <c r="C965" s="120" t="s">
        <v>844</v>
      </c>
      <c r="D965" s="120" t="s">
        <v>589</v>
      </c>
      <c r="E965" s="122" t="s">
        <v>829</v>
      </c>
      <c r="F965" s="134">
        <f>F966</f>
        <v>0</v>
      </c>
      <c r="G965" s="134">
        <f>G966</f>
        <v>0</v>
      </c>
      <c r="H965" s="134">
        <f>H966</f>
        <v>4035.2329600000003</v>
      </c>
      <c r="I965" s="134">
        <f>I966</f>
        <v>4035.2329600000003</v>
      </c>
      <c r="J965" s="177">
        <f t="shared" si="101"/>
        <v>1</v>
      </c>
    </row>
    <row r="966" spans="1:10" ht="18.75">
      <c r="A966" s="120"/>
      <c r="B966" s="120"/>
      <c r="C966" s="120"/>
      <c r="D966" s="120" t="s">
        <v>14</v>
      </c>
      <c r="E966" s="122" t="s">
        <v>15</v>
      </c>
      <c r="F966" s="134">
        <f>F969+F968+F971</f>
        <v>0</v>
      </c>
      <c r="G966" s="134">
        <f>G969+G968+G971</f>
        <v>0</v>
      </c>
      <c r="H966" s="134">
        <f>H969+H968+H971+H970</f>
        <v>4035.2329600000003</v>
      </c>
      <c r="I966" s="134">
        <f>I969+I968+I971+I970</f>
        <v>4035.2329600000003</v>
      </c>
      <c r="J966" s="177">
        <f t="shared" si="101"/>
        <v>1</v>
      </c>
    </row>
    <row r="967" spans="1:10" ht="18.75">
      <c r="A967" s="120"/>
      <c r="B967" s="120"/>
      <c r="C967" s="120"/>
      <c r="D967" s="120"/>
      <c r="E967" s="122" t="s">
        <v>650</v>
      </c>
      <c r="F967" s="134"/>
      <c r="G967" s="134"/>
      <c r="H967" s="134"/>
      <c r="I967" s="134"/>
      <c r="J967" s="176"/>
    </row>
    <row r="968" spans="1:10" ht="18.75">
      <c r="A968" s="120"/>
      <c r="B968" s="120"/>
      <c r="C968" s="120"/>
      <c r="D968" s="120"/>
      <c r="E968" s="195" t="s">
        <v>1046</v>
      </c>
      <c r="F968" s="134"/>
      <c r="G968" s="134"/>
      <c r="H968" s="134">
        <v>1286.03599</v>
      </c>
      <c r="I968" s="134">
        <v>1286.03599</v>
      </c>
      <c r="J968" s="177">
        <f>I968/H968</f>
        <v>1</v>
      </c>
    </row>
    <row r="969" spans="1:10" ht="18.75">
      <c r="A969" s="120"/>
      <c r="B969" s="120"/>
      <c r="C969" s="120"/>
      <c r="D969" s="120"/>
      <c r="E969" s="195" t="s">
        <v>1047</v>
      </c>
      <c r="F969" s="134"/>
      <c r="G969" s="134"/>
      <c r="H969" s="134">
        <v>1194.30194</v>
      </c>
      <c r="I969" s="134">
        <v>1194.30194</v>
      </c>
      <c r="J969" s="177">
        <f>I969/H969</f>
        <v>1</v>
      </c>
    </row>
    <row r="970" spans="1:10" ht="18.75">
      <c r="A970" s="120"/>
      <c r="B970" s="120"/>
      <c r="C970" s="196"/>
      <c r="D970" s="196"/>
      <c r="E970" s="195" t="s">
        <v>1048</v>
      </c>
      <c r="F970" s="134"/>
      <c r="G970" s="134"/>
      <c r="H970" s="134">
        <v>344.63002</v>
      </c>
      <c r="I970" s="134">
        <v>344.63002</v>
      </c>
      <c r="J970" s="177">
        <f>I970/H970</f>
        <v>1</v>
      </c>
    </row>
    <row r="971" spans="1:10" ht="18.75">
      <c r="A971" s="120"/>
      <c r="B971" s="120"/>
      <c r="C971" s="196"/>
      <c r="D971" s="196"/>
      <c r="E971" s="195" t="s">
        <v>1049</v>
      </c>
      <c r="F971" s="134"/>
      <c r="G971" s="134"/>
      <c r="H971" s="134">
        <v>1210.26501</v>
      </c>
      <c r="I971" s="134">
        <v>1210.26501</v>
      </c>
      <c r="J971" s="177">
        <f>I971/H971</f>
        <v>1</v>
      </c>
    </row>
    <row r="972" spans="1:10" ht="18.75">
      <c r="A972" s="97"/>
      <c r="B972" s="97"/>
      <c r="C972" s="8"/>
      <c r="D972" s="97"/>
      <c r="E972" s="117"/>
      <c r="F972" s="116"/>
      <c r="G972" s="116"/>
      <c r="H972" s="116"/>
      <c r="I972" s="116"/>
      <c r="J972" s="176"/>
    </row>
    <row r="973" spans="1:10" ht="18.75">
      <c r="A973" s="103" t="s">
        <v>325</v>
      </c>
      <c r="B973" s="103" t="s">
        <v>589</v>
      </c>
      <c r="C973" s="103" t="s">
        <v>589</v>
      </c>
      <c r="D973" s="103" t="s">
        <v>589</v>
      </c>
      <c r="E973" s="113" t="s">
        <v>845</v>
      </c>
      <c r="F973" s="114">
        <f>F974+F989+F1006+F1028+F1099</f>
        <v>201882.18472</v>
      </c>
      <c r="G973" s="114">
        <f>G974+G989+G1006+G1028+G1099</f>
        <v>2600.366</v>
      </c>
      <c r="H973" s="114">
        <f>H974+H989+H1006+H1028+H1099+H982</f>
        <v>298796.8368200001</v>
      </c>
      <c r="I973" s="114">
        <f>I974+I989+I1006+I1028+I1099+I982</f>
        <v>292676.98788</v>
      </c>
      <c r="J973" s="11">
        <f aca="true" t="shared" si="102" ref="J973:J1036">I973/H973</f>
        <v>0.9795183610203785</v>
      </c>
    </row>
    <row r="974" spans="1:10" ht="18.75">
      <c r="A974" s="103"/>
      <c r="B974" s="9" t="s">
        <v>256</v>
      </c>
      <c r="C974" s="9"/>
      <c r="D974" s="9"/>
      <c r="E974" s="10" t="s">
        <v>257</v>
      </c>
      <c r="F974" s="114">
        <f aca="true" t="shared" si="103" ref="F974:I978">F975</f>
        <v>45</v>
      </c>
      <c r="G974" s="114">
        <f t="shared" si="103"/>
        <v>0</v>
      </c>
      <c r="H974" s="114">
        <f t="shared" si="103"/>
        <v>45</v>
      </c>
      <c r="I974" s="114">
        <f t="shared" si="103"/>
        <v>43.5</v>
      </c>
      <c r="J974" s="11">
        <f t="shared" si="102"/>
        <v>0.9666666666666667</v>
      </c>
    </row>
    <row r="975" spans="1:10" ht="18.75">
      <c r="A975" s="103"/>
      <c r="B975" s="118" t="s">
        <v>260</v>
      </c>
      <c r="C975" s="9"/>
      <c r="D975" s="9"/>
      <c r="E975" s="10" t="s">
        <v>261</v>
      </c>
      <c r="F975" s="114">
        <f>F976</f>
        <v>45</v>
      </c>
      <c r="G975" s="114">
        <f t="shared" si="103"/>
        <v>0</v>
      </c>
      <c r="H975" s="114">
        <f t="shared" si="103"/>
        <v>45</v>
      </c>
      <c r="I975" s="114">
        <f t="shared" si="103"/>
        <v>43.5</v>
      </c>
      <c r="J975" s="11">
        <f t="shared" si="102"/>
        <v>0.9666666666666667</v>
      </c>
    </row>
    <row r="976" spans="1:10" ht="37.5">
      <c r="A976" s="103"/>
      <c r="B976" s="103"/>
      <c r="C976" s="103" t="s">
        <v>221</v>
      </c>
      <c r="D976" s="103" t="s">
        <v>589</v>
      </c>
      <c r="E976" s="113" t="s">
        <v>336</v>
      </c>
      <c r="F976" s="114">
        <f t="shared" si="103"/>
        <v>45</v>
      </c>
      <c r="G976" s="114">
        <f t="shared" si="103"/>
        <v>0</v>
      </c>
      <c r="H976" s="114">
        <f t="shared" si="103"/>
        <v>45</v>
      </c>
      <c r="I976" s="114">
        <f t="shared" si="103"/>
        <v>43.5</v>
      </c>
      <c r="J976" s="11">
        <f t="shared" si="102"/>
        <v>0.9666666666666667</v>
      </c>
    </row>
    <row r="977" spans="1:10" ht="18.75">
      <c r="A977" s="103"/>
      <c r="B977" s="103"/>
      <c r="C977" s="103" t="s">
        <v>222</v>
      </c>
      <c r="D977" s="103" t="s">
        <v>589</v>
      </c>
      <c r="E977" s="113" t="s">
        <v>223</v>
      </c>
      <c r="F977" s="114">
        <f t="shared" si="103"/>
        <v>45</v>
      </c>
      <c r="G977" s="114">
        <f t="shared" si="103"/>
        <v>0</v>
      </c>
      <c r="H977" s="114">
        <f t="shared" si="103"/>
        <v>45</v>
      </c>
      <c r="I977" s="114">
        <f t="shared" si="103"/>
        <v>43.5</v>
      </c>
      <c r="J977" s="11">
        <f t="shared" si="102"/>
        <v>0.9666666666666667</v>
      </c>
    </row>
    <row r="978" spans="1:10" ht="37.5">
      <c r="A978" s="103"/>
      <c r="B978" s="103"/>
      <c r="C978" s="103" t="s">
        <v>224</v>
      </c>
      <c r="D978" s="103"/>
      <c r="E978" s="113" t="s">
        <v>225</v>
      </c>
      <c r="F978" s="114">
        <f t="shared" si="103"/>
        <v>45</v>
      </c>
      <c r="G978" s="114">
        <f t="shared" si="103"/>
        <v>0</v>
      </c>
      <c r="H978" s="114">
        <f t="shared" si="103"/>
        <v>45</v>
      </c>
      <c r="I978" s="114">
        <f t="shared" si="103"/>
        <v>43.5</v>
      </c>
      <c r="J978" s="11">
        <f t="shared" si="102"/>
        <v>0.9666666666666667</v>
      </c>
    </row>
    <row r="979" spans="1:10" ht="18.75">
      <c r="A979" s="103"/>
      <c r="B979" s="103"/>
      <c r="C979" s="97" t="s">
        <v>226</v>
      </c>
      <c r="D979" s="97" t="s">
        <v>589</v>
      </c>
      <c r="E979" s="115" t="s">
        <v>227</v>
      </c>
      <c r="F979" s="116">
        <f>F980+F981</f>
        <v>45</v>
      </c>
      <c r="G979" s="116">
        <f>G980+G981</f>
        <v>0</v>
      </c>
      <c r="H979" s="116">
        <f>H980+H981</f>
        <v>45</v>
      </c>
      <c r="I979" s="116">
        <f>I980+I981</f>
        <v>43.5</v>
      </c>
      <c r="J979" s="176">
        <f t="shared" si="102"/>
        <v>0.9666666666666667</v>
      </c>
    </row>
    <row r="980" spans="1:10" ht="37.5">
      <c r="A980" s="97"/>
      <c r="B980" s="97"/>
      <c r="C980" s="97"/>
      <c r="D980" s="97" t="s">
        <v>36</v>
      </c>
      <c r="E980" s="117" t="s">
        <v>37</v>
      </c>
      <c r="F980" s="116">
        <v>1</v>
      </c>
      <c r="G980" s="116"/>
      <c r="H980" s="116">
        <f>SUM(F980:G980)</f>
        <v>1</v>
      </c>
      <c r="I980" s="116"/>
      <c r="J980" s="176"/>
    </row>
    <row r="981" spans="1:10" ht="18.75">
      <c r="A981" s="97"/>
      <c r="B981" s="97"/>
      <c r="C981" s="97"/>
      <c r="D981" s="97" t="s">
        <v>18</v>
      </c>
      <c r="E981" s="117" t="s">
        <v>19</v>
      </c>
      <c r="F981" s="116">
        <v>44</v>
      </c>
      <c r="G981" s="116"/>
      <c r="H981" s="116">
        <f>SUM(F981:G981)</f>
        <v>44</v>
      </c>
      <c r="I981" s="116">
        <v>43.5</v>
      </c>
      <c r="J981" s="176">
        <f t="shared" si="102"/>
        <v>0.9886363636363636</v>
      </c>
    </row>
    <row r="982" spans="1:10" ht="18.75">
      <c r="A982" s="97"/>
      <c r="B982" s="9" t="s">
        <v>270</v>
      </c>
      <c r="C982" s="9"/>
      <c r="D982" s="9"/>
      <c r="E982" s="10" t="s">
        <v>271</v>
      </c>
      <c r="F982" s="116"/>
      <c r="G982" s="116"/>
      <c r="H982" s="114">
        <f>H983</f>
        <v>1122.4</v>
      </c>
      <c r="I982" s="114">
        <f>I983</f>
        <v>1122.2</v>
      </c>
      <c r="J982" s="11">
        <f t="shared" si="102"/>
        <v>0.9998218104062723</v>
      </c>
    </row>
    <row r="983" spans="1:10" ht="18.75">
      <c r="A983" s="97"/>
      <c r="B983" s="9" t="s">
        <v>276</v>
      </c>
      <c r="C983" s="9"/>
      <c r="D983" s="9"/>
      <c r="E983" s="10" t="s">
        <v>277</v>
      </c>
      <c r="F983" s="116"/>
      <c r="G983" s="116"/>
      <c r="H983" s="114">
        <f>H985</f>
        <v>1122.4</v>
      </c>
      <c r="I983" s="114">
        <f>I985</f>
        <v>1122.2</v>
      </c>
      <c r="J983" s="11">
        <f t="shared" si="102"/>
        <v>0.9998218104062723</v>
      </c>
    </row>
    <row r="984" spans="1:10" ht="37.5">
      <c r="A984" s="97"/>
      <c r="B984" s="103"/>
      <c r="C984" s="103" t="s">
        <v>84</v>
      </c>
      <c r="D984" s="103" t="s">
        <v>589</v>
      </c>
      <c r="E984" s="113" t="s">
        <v>744</v>
      </c>
      <c r="F984" s="116"/>
      <c r="G984" s="116"/>
      <c r="H984" s="114">
        <f aca="true" t="shared" si="104" ref="H984:I987">H985</f>
        <v>1122.4</v>
      </c>
      <c r="I984" s="114">
        <f t="shared" si="104"/>
        <v>1122.2</v>
      </c>
      <c r="J984" s="11">
        <f t="shared" si="102"/>
        <v>0.9998218104062723</v>
      </c>
    </row>
    <row r="985" spans="1:10" ht="18.75">
      <c r="A985" s="97"/>
      <c r="B985" s="103"/>
      <c r="C985" s="103" t="s">
        <v>85</v>
      </c>
      <c r="D985" s="103" t="s">
        <v>589</v>
      </c>
      <c r="E985" s="113" t="s">
        <v>280</v>
      </c>
      <c r="F985" s="116"/>
      <c r="G985" s="116"/>
      <c r="H985" s="114">
        <f t="shared" si="104"/>
        <v>1122.4</v>
      </c>
      <c r="I985" s="114">
        <f t="shared" si="104"/>
        <v>1122.2</v>
      </c>
      <c r="J985" s="11">
        <f t="shared" si="102"/>
        <v>0.9998218104062723</v>
      </c>
    </row>
    <row r="986" spans="1:10" ht="18.75">
      <c r="A986" s="97"/>
      <c r="B986" s="103"/>
      <c r="C986" s="103" t="s">
        <v>86</v>
      </c>
      <c r="D986" s="103"/>
      <c r="E986" s="113" t="s">
        <v>87</v>
      </c>
      <c r="F986" s="116"/>
      <c r="G986" s="116"/>
      <c r="H986" s="114">
        <f t="shared" si="104"/>
        <v>1122.4</v>
      </c>
      <c r="I986" s="114">
        <f t="shared" si="104"/>
        <v>1122.2</v>
      </c>
      <c r="J986" s="11">
        <f t="shared" si="102"/>
        <v>0.9998218104062723</v>
      </c>
    </row>
    <row r="987" spans="1:10" ht="18.75">
      <c r="A987" s="97"/>
      <c r="B987" s="103"/>
      <c r="C987" s="97" t="s">
        <v>88</v>
      </c>
      <c r="D987" s="97" t="s">
        <v>589</v>
      </c>
      <c r="E987" s="115" t="s">
        <v>747</v>
      </c>
      <c r="F987" s="116"/>
      <c r="G987" s="116"/>
      <c r="H987" s="116">
        <f t="shared" si="104"/>
        <v>1122.4</v>
      </c>
      <c r="I987" s="116">
        <f t="shared" si="104"/>
        <v>1122.2</v>
      </c>
      <c r="J987" s="176">
        <f t="shared" si="102"/>
        <v>0.9998218104062723</v>
      </c>
    </row>
    <row r="988" spans="1:10" ht="18.75">
      <c r="A988" s="97"/>
      <c r="B988" s="97"/>
      <c r="C988" s="97"/>
      <c r="D988" s="97" t="s">
        <v>14</v>
      </c>
      <c r="E988" s="117" t="s">
        <v>15</v>
      </c>
      <c r="F988" s="116"/>
      <c r="G988" s="116"/>
      <c r="H988" s="116">
        <v>1122.4</v>
      </c>
      <c r="I988" s="116">
        <v>1122.2</v>
      </c>
      <c r="J988" s="176">
        <f t="shared" si="102"/>
        <v>0.9998218104062723</v>
      </c>
    </row>
    <row r="989" spans="1:10" ht="18.75">
      <c r="A989" s="97"/>
      <c r="B989" s="9" t="s">
        <v>278</v>
      </c>
      <c r="C989" s="9"/>
      <c r="D989" s="9"/>
      <c r="E989" s="10" t="s">
        <v>279</v>
      </c>
      <c r="F989" s="114">
        <f aca="true" t="shared" si="105" ref="F989:I992">F990</f>
        <v>200.05</v>
      </c>
      <c r="G989" s="114">
        <f t="shared" si="105"/>
        <v>222</v>
      </c>
      <c r="H989" s="114">
        <f t="shared" si="105"/>
        <v>967.3367800000001</v>
      </c>
      <c r="I989" s="114">
        <f t="shared" si="105"/>
        <v>849.3478400000001</v>
      </c>
      <c r="J989" s="11">
        <f t="shared" si="102"/>
        <v>0.8780270300484182</v>
      </c>
    </row>
    <row r="990" spans="1:10" ht="18.75">
      <c r="A990" s="97"/>
      <c r="B990" s="118" t="s">
        <v>285</v>
      </c>
      <c r="C990" s="9"/>
      <c r="D990" s="9"/>
      <c r="E990" s="10" t="s">
        <v>286</v>
      </c>
      <c r="F990" s="114">
        <f t="shared" si="105"/>
        <v>200.05</v>
      </c>
      <c r="G990" s="114">
        <f t="shared" si="105"/>
        <v>222</v>
      </c>
      <c r="H990" s="114">
        <f t="shared" si="105"/>
        <v>967.3367800000001</v>
      </c>
      <c r="I990" s="114">
        <f t="shared" si="105"/>
        <v>849.3478400000001</v>
      </c>
      <c r="J990" s="11">
        <f t="shared" si="102"/>
        <v>0.8780270300484182</v>
      </c>
    </row>
    <row r="991" spans="1:10" ht="18.75">
      <c r="A991" s="103"/>
      <c r="B991" s="103"/>
      <c r="C991" s="103" t="s">
        <v>50</v>
      </c>
      <c r="D991" s="103" t="s">
        <v>589</v>
      </c>
      <c r="E991" s="113" t="s">
        <v>349</v>
      </c>
      <c r="F991" s="114">
        <f>F992</f>
        <v>200.05</v>
      </c>
      <c r="G991" s="114">
        <f t="shared" si="105"/>
        <v>222</v>
      </c>
      <c r="H991" s="114">
        <f t="shared" si="105"/>
        <v>967.3367800000001</v>
      </c>
      <c r="I991" s="114">
        <f t="shared" si="105"/>
        <v>849.3478400000001</v>
      </c>
      <c r="J991" s="11">
        <f t="shared" si="102"/>
        <v>0.8780270300484182</v>
      </c>
    </row>
    <row r="992" spans="1:10" ht="18.75">
      <c r="A992" s="103"/>
      <c r="B992" s="103"/>
      <c r="C992" s="103" t="s">
        <v>59</v>
      </c>
      <c r="D992" s="103" t="s">
        <v>589</v>
      </c>
      <c r="E992" s="113" t="s">
        <v>398</v>
      </c>
      <c r="F992" s="114">
        <f>F993</f>
        <v>200.05</v>
      </c>
      <c r="G992" s="114">
        <f t="shared" si="105"/>
        <v>222</v>
      </c>
      <c r="H992" s="114">
        <f t="shared" si="105"/>
        <v>967.3367800000001</v>
      </c>
      <c r="I992" s="114">
        <f>I993</f>
        <v>849.3478400000001</v>
      </c>
      <c r="J992" s="11">
        <f t="shared" si="102"/>
        <v>0.8780270300484182</v>
      </c>
    </row>
    <row r="993" spans="1:10" ht="37.5">
      <c r="A993" s="103"/>
      <c r="B993" s="103"/>
      <c r="C993" s="103" t="s">
        <v>60</v>
      </c>
      <c r="D993" s="103"/>
      <c r="E993" s="113" t="s">
        <v>846</v>
      </c>
      <c r="F993" s="114">
        <f>F994+F998</f>
        <v>200.05</v>
      </c>
      <c r="G993" s="114">
        <f>G994+G998</f>
        <v>222</v>
      </c>
      <c r="H993" s="114">
        <f>H994+H998+H1000+H1004+H1002</f>
        <v>967.3367800000001</v>
      </c>
      <c r="I993" s="114">
        <f>I994+I998+I1000+I1004+I1002</f>
        <v>849.3478400000001</v>
      </c>
      <c r="J993" s="11">
        <f t="shared" si="102"/>
        <v>0.8780270300484182</v>
      </c>
    </row>
    <row r="994" spans="1:10" ht="18.75">
      <c r="A994" s="103"/>
      <c r="B994" s="103"/>
      <c r="C994" s="97" t="s">
        <v>61</v>
      </c>
      <c r="D994" s="97" t="s">
        <v>589</v>
      </c>
      <c r="E994" s="115" t="s">
        <v>693</v>
      </c>
      <c r="F994" s="116">
        <f>F995+F997+F996</f>
        <v>193.8</v>
      </c>
      <c r="G994" s="116">
        <f>G995+G997+G996</f>
        <v>0</v>
      </c>
      <c r="H994" s="116">
        <f>H995+H997+H996</f>
        <v>227.8</v>
      </c>
      <c r="I994" s="116">
        <f>I995+I997+I996</f>
        <v>227.8</v>
      </c>
      <c r="J994" s="176">
        <f t="shared" si="102"/>
        <v>1</v>
      </c>
    </row>
    <row r="995" spans="1:10" ht="18.75">
      <c r="A995" s="97"/>
      <c r="B995" s="97"/>
      <c r="C995" s="97"/>
      <c r="D995" s="97" t="s">
        <v>18</v>
      </c>
      <c r="E995" s="117" t="s">
        <v>19</v>
      </c>
      <c r="F995" s="116">
        <v>103.8</v>
      </c>
      <c r="G995" s="116"/>
      <c r="H995" s="116">
        <v>74</v>
      </c>
      <c r="I995" s="116">
        <v>74</v>
      </c>
      <c r="J995" s="176">
        <f t="shared" si="102"/>
        <v>1</v>
      </c>
    </row>
    <row r="996" spans="1:10" ht="18.75">
      <c r="A996" s="97"/>
      <c r="B996" s="97"/>
      <c r="C996" s="97"/>
      <c r="D996" s="97" t="s">
        <v>14</v>
      </c>
      <c r="E996" s="117" t="s">
        <v>15</v>
      </c>
      <c r="F996" s="116">
        <v>20</v>
      </c>
      <c r="G996" s="116"/>
      <c r="H996" s="116">
        <v>83.8</v>
      </c>
      <c r="I996" s="116">
        <v>83.8</v>
      </c>
      <c r="J996" s="176">
        <f t="shared" si="102"/>
        <v>1</v>
      </c>
    </row>
    <row r="997" spans="1:10" ht="20.25" customHeight="1">
      <c r="A997" s="97"/>
      <c r="B997" s="97"/>
      <c r="C997" s="97"/>
      <c r="D997" s="97" t="s">
        <v>48</v>
      </c>
      <c r="E997" s="117" t="s">
        <v>49</v>
      </c>
      <c r="F997" s="116">
        <v>70</v>
      </c>
      <c r="G997" s="116"/>
      <c r="H997" s="116">
        <f>SUM(F997:G997)</f>
        <v>70</v>
      </c>
      <c r="I997" s="116">
        <v>70</v>
      </c>
      <c r="J997" s="176">
        <f t="shared" si="102"/>
        <v>1</v>
      </c>
    </row>
    <row r="998" spans="1:11" ht="24" customHeight="1">
      <c r="A998" s="256"/>
      <c r="B998" s="256"/>
      <c r="C998" s="97" t="s">
        <v>1050</v>
      </c>
      <c r="D998" s="97"/>
      <c r="E998" s="117" t="s">
        <v>1051</v>
      </c>
      <c r="F998" s="189">
        <f>F999</f>
        <v>6.25</v>
      </c>
      <c r="G998" s="189">
        <f>G999</f>
        <v>222</v>
      </c>
      <c r="H998" s="189">
        <f>H999</f>
        <v>222</v>
      </c>
      <c r="I998" s="133">
        <f>I999</f>
        <v>185.53708</v>
      </c>
      <c r="J998" s="176">
        <f t="shared" si="102"/>
        <v>0.8357526126126126</v>
      </c>
      <c r="K998" s="255"/>
    </row>
    <row r="999" spans="1:10" ht="24" customHeight="1">
      <c r="A999" s="256"/>
      <c r="B999" s="256"/>
      <c r="C999" s="97"/>
      <c r="D999" s="97" t="s">
        <v>18</v>
      </c>
      <c r="E999" s="117" t="s">
        <v>19</v>
      </c>
      <c r="F999" s="189">
        <v>6.25</v>
      </c>
      <c r="G999" s="189">
        <v>222</v>
      </c>
      <c r="H999" s="189">
        <v>222</v>
      </c>
      <c r="I999" s="133">
        <v>185.53708</v>
      </c>
      <c r="J999" s="176">
        <f t="shared" si="102"/>
        <v>0.8357526126126126</v>
      </c>
    </row>
    <row r="1000" spans="1:10" ht="21.75" customHeight="1">
      <c r="A1000" s="256"/>
      <c r="B1000" s="256"/>
      <c r="C1000" s="120" t="s">
        <v>1050</v>
      </c>
      <c r="D1000" s="120"/>
      <c r="E1000" s="122" t="s">
        <v>1052</v>
      </c>
      <c r="F1000" s="197">
        <f>F1001</f>
        <v>6.25</v>
      </c>
      <c r="G1000" s="197">
        <f>G1001</f>
        <v>222</v>
      </c>
      <c r="H1000" s="134">
        <f>H1001</f>
        <v>492.5712</v>
      </c>
      <c r="I1000" s="134">
        <f>I1001</f>
        <v>411.04518</v>
      </c>
      <c r="J1000" s="177">
        <f t="shared" si="102"/>
        <v>0.8344888617117688</v>
      </c>
    </row>
    <row r="1001" spans="1:10" ht="24" customHeight="1">
      <c r="A1001" s="256"/>
      <c r="B1001" s="256"/>
      <c r="C1001" s="120"/>
      <c r="D1001" s="120" t="s">
        <v>18</v>
      </c>
      <c r="E1001" s="122" t="s">
        <v>19</v>
      </c>
      <c r="F1001" s="197">
        <v>6.25</v>
      </c>
      <c r="G1001" s="197">
        <v>222</v>
      </c>
      <c r="H1001" s="134">
        <v>492.5712</v>
      </c>
      <c r="I1001" s="134">
        <v>411.04518</v>
      </c>
      <c r="J1001" s="177">
        <f t="shared" si="102"/>
        <v>0.8344888617117688</v>
      </c>
    </row>
    <row r="1002" spans="1:10" ht="18.75">
      <c r="A1002" s="120"/>
      <c r="B1002" s="120"/>
      <c r="C1002" s="97" t="s">
        <v>1053</v>
      </c>
      <c r="D1002" s="97"/>
      <c r="E1002" s="117" t="s">
        <v>1054</v>
      </c>
      <c r="F1002" s="197"/>
      <c r="G1002" s="197"/>
      <c r="H1002" s="133">
        <f>H1003</f>
        <v>6.25</v>
      </c>
      <c r="I1002" s="133">
        <f>I1003</f>
        <v>6.25</v>
      </c>
      <c r="J1002" s="176">
        <f t="shared" si="102"/>
        <v>1</v>
      </c>
    </row>
    <row r="1003" spans="1:10" ht="18.75">
      <c r="A1003" s="120"/>
      <c r="B1003" s="120"/>
      <c r="C1003" s="97"/>
      <c r="D1003" s="97" t="s">
        <v>18</v>
      </c>
      <c r="E1003" s="117" t="s">
        <v>19</v>
      </c>
      <c r="F1003" s="197"/>
      <c r="G1003" s="197"/>
      <c r="H1003" s="133">
        <v>6.25</v>
      </c>
      <c r="I1003" s="133">
        <v>6.25</v>
      </c>
      <c r="J1003" s="176">
        <f t="shared" si="102"/>
        <v>1</v>
      </c>
    </row>
    <row r="1004" spans="1:10" ht="18.75">
      <c r="A1004" s="120"/>
      <c r="B1004" s="120"/>
      <c r="C1004" s="120" t="s">
        <v>1053</v>
      </c>
      <c r="D1004" s="120"/>
      <c r="E1004" s="122" t="s">
        <v>960</v>
      </c>
      <c r="F1004" s="197">
        <f>F1005</f>
        <v>6.25</v>
      </c>
      <c r="G1004" s="197">
        <f>G1005</f>
        <v>222</v>
      </c>
      <c r="H1004" s="134">
        <f>H1005</f>
        <v>18.71558</v>
      </c>
      <c r="I1004" s="134">
        <f>I1005</f>
        <v>18.71558</v>
      </c>
      <c r="J1004" s="177">
        <f t="shared" si="102"/>
        <v>1</v>
      </c>
    </row>
    <row r="1005" spans="1:10" ht="18.75">
      <c r="A1005" s="120"/>
      <c r="B1005" s="120"/>
      <c r="C1005" s="120"/>
      <c r="D1005" s="120" t="s">
        <v>18</v>
      </c>
      <c r="E1005" s="122" t="s">
        <v>19</v>
      </c>
      <c r="F1005" s="197">
        <v>6.25</v>
      </c>
      <c r="G1005" s="197">
        <v>222</v>
      </c>
      <c r="H1005" s="134">
        <v>18.71558</v>
      </c>
      <c r="I1005" s="134">
        <v>18.71558</v>
      </c>
      <c r="J1005" s="177">
        <f t="shared" si="102"/>
        <v>1</v>
      </c>
    </row>
    <row r="1006" spans="1:10" ht="18.75">
      <c r="A1006" s="97"/>
      <c r="B1006" s="9" t="s">
        <v>301</v>
      </c>
      <c r="C1006" s="9"/>
      <c r="D1006" s="9"/>
      <c r="E1006" s="10" t="s">
        <v>302</v>
      </c>
      <c r="F1006" s="114">
        <f>F1007+F1017</f>
        <v>47455.2</v>
      </c>
      <c r="G1006" s="114">
        <f>G1007+G1017</f>
        <v>0</v>
      </c>
      <c r="H1006" s="114">
        <f>H1007+H1017</f>
        <v>51163.9</v>
      </c>
      <c r="I1006" s="114">
        <f>I1007+I1017</f>
        <v>51163.9</v>
      </c>
      <c r="J1006" s="11">
        <f t="shared" si="102"/>
        <v>1</v>
      </c>
    </row>
    <row r="1007" spans="1:10" ht="18.75">
      <c r="A1007" s="97"/>
      <c r="B1007" s="103" t="s">
        <v>606</v>
      </c>
      <c r="C1007" s="103"/>
      <c r="D1007" s="103"/>
      <c r="E1007" s="119" t="s">
        <v>607</v>
      </c>
      <c r="F1007" s="114">
        <f>F1008</f>
        <v>45692.5</v>
      </c>
      <c r="G1007" s="114">
        <f>G1008</f>
        <v>0</v>
      </c>
      <c r="H1007" s="114">
        <f>H1008</f>
        <v>49125.3</v>
      </c>
      <c r="I1007" s="114">
        <f>I1008</f>
        <v>49125.3</v>
      </c>
      <c r="J1007" s="11">
        <f t="shared" si="102"/>
        <v>1</v>
      </c>
    </row>
    <row r="1008" spans="1:10" ht="18.75">
      <c r="A1008" s="103"/>
      <c r="B1008" s="103"/>
      <c r="C1008" s="103" t="s">
        <v>50</v>
      </c>
      <c r="D1008" s="103" t="s">
        <v>589</v>
      </c>
      <c r="E1008" s="113" t="s">
        <v>349</v>
      </c>
      <c r="F1008" s="114">
        <f>F1013+F1009</f>
        <v>45692.5</v>
      </c>
      <c r="G1008" s="114">
        <f>G1013+G1009</f>
        <v>0</v>
      </c>
      <c r="H1008" s="114">
        <f>H1013+H1009</f>
        <v>49125.3</v>
      </c>
      <c r="I1008" s="114">
        <f>I1013+I1009</f>
        <v>49125.3</v>
      </c>
      <c r="J1008" s="11">
        <f t="shared" si="102"/>
        <v>1</v>
      </c>
    </row>
    <row r="1009" spans="1:10" ht="18.75">
      <c r="A1009" s="103"/>
      <c r="B1009" s="103"/>
      <c r="C1009" s="9" t="s">
        <v>51</v>
      </c>
      <c r="D1009" s="126"/>
      <c r="E1009" s="127" t="s">
        <v>52</v>
      </c>
      <c r="F1009" s="114">
        <f aca="true" t="shared" si="106" ref="F1009:I1011">F1010</f>
        <v>50</v>
      </c>
      <c r="G1009" s="114">
        <f t="shared" si="106"/>
        <v>0</v>
      </c>
      <c r="H1009" s="114">
        <f t="shared" si="106"/>
        <v>530.4</v>
      </c>
      <c r="I1009" s="114">
        <f t="shared" si="106"/>
        <v>530.4</v>
      </c>
      <c r="J1009" s="11">
        <f t="shared" si="102"/>
        <v>1</v>
      </c>
    </row>
    <row r="1010" spans="1:10" ht="18.75">
      <c r="A1010" s="103"/>
      <c r="B1010" s="103"/>
      <c r="C1010" s="9" t="s">
        <v>53</v>
      </c>
      <c r="D1010" s="126"/>
      <c r="E1010" s="127" t="s">
        <v>54</v>
      </c>
      <c r="F1010" s="114">
        <f t="shared" si="106"/>
        <v>50</v>
      </c>
      <c r="G1010" s="114">
        <f t="shared" si="106"/>
        <v>0</v>
      </c>
      <c r="H1010" s="114">
        <f t="shared" si="106"/>
        <v>530.4</v>
      </c>
      <c r="I1010" s="114">
        <f t="shared" si="106"/>
        <v>530.4</v>
      </c>
      <c r="J1010" s="11">
        <f t="shared" si="102"/>
        <v>1</v>
      </c>
    </row>
    <row r="1011" spans="1:10" ht="18.75">
      <c r="A1011" s="103"/>
      <c r="B1011" s="103"/>
      <c r="C1011" s="126" t="s">
        <v>55</v>
      </c>
      <c r="D1011" s="97"/>
      <c r="E1011" s="117" t="s">
        <v>847</v>
      </c>
      <c r="F1011" s="116">
        <f t="shared" si="106"/>
        <v>50</v>
      </c>
      <c r="G1011" s="116">
        <f t="shared" si="106"/>
        <v>0</v>
      </c>
      <c r="H1011" s="116">
        <f t="shared" si="106"/>
        <v>530.4</v>
      </c>
      <c r="I1011" s="116">
        <f t="shared" si="106"/>
        <v>530.4</v>
      </c>
      <c r="J1011" s="176">
        <f t="shared" si="102"/>
        <v>1</v>
      </c>
    </row>
    <row r="1012" spans="1:10" ht="18.75">
      <c r="A1012" s="103"/>
      <c r="B1012" s="103"/>
      <c r="C1012" s="97"/>
      <c r="D1012" s="97" t="s">
        <v>14</v>
      </c>
      <c r="E1012" s="117" t="s">
        <v>15</v>
      </c>
      <c r="F1012" s="116">
        <v>50</v>
      </c>
      <c r="G1012" s="116"/>
      <c r="H1012" s="116">
        <v>530.4</v>
      </c>
      <c r="I1012" s="116">
        <v>530.4</v>
      </c>
      <c r="J1012" s="176">
        <f t="shared" si="102"/>
        <v>1</v>
      </c>
    </row>
    <row r="1013" spans="1:10" ht="37.5">
      <c r="A1013" s="103"/>
      <c r="B1013" s="103"/>
      <c r="C1013" s="103" t="s">
        <v>66</v>
      </c>
      <c r="D1013" s="103" t="s">
        <v>589</v>
      </c>
      <c r="E1013" s="113" t="s">
        <v>67</v>
      </c>
      <c r="F1013" s="114">
        <f aca="true" t="shared" si="107" ref="F1013:I1015">F1014</f>
        <v>45642.5</v>
      </c>
      <c r="G1013" s="114">
        <f t="shared" si="107"/>
        <v>0</v>
      </c>
      <c r="H1013" s="114">
        <f t="shared" si="107"/>
        <v>48594.9</v>
      </c>
      <c r="I1013" s="114">
        <f t="shared" si="107"/>
        <v>48594.9</v>
      </c>
      <c r="J1013" s="11">
        <f t="shared" si="102"/>
        <v>1</v>
      </c>
    </row>
    <row r="1014" spans="1:10" ht="37.5">
      <c r="A1014" s="103"/>
      <c r="B1014" s="103"/>
      <c r="C1014" s="103" t="s">
        <v>68</v>
      </c>
      <c r="D1014" s="103"/>
      <c r="E1014" s="113" t="s">
        <v>32</v>
      </c>
      <c r="F1014" s="114">
        <f>F1015</f>
        <v>45642.5</v>
      </c>
      <c r="G1014" s="114">
        <f t="shared" si="107"/>
        <v>0</v>
      </c>
      <c r="H1014" s="114">
        <f t="shared" si="107"/>
        <v>48594.9</v>
      </c>
      <c r="I1014" s="114">
        <f t="shared" si="107"/>
        <v>48594.9</v>
      </c>
      <c r="J1014" s="11">
        <f t="shared" si="102"/>
        <v>1</v>
      </c>
    </row>
    <row r="1015" spans="1:10" ht="18.75">
      <c r="A1015" s="103"/>
      <c r="B1015" s="97"/>
      <c r="C1015" s="97" t="s">
        <v>70</v>
      </c>
      <c r="D1015" s="97" t="s">
        <v>589</v>
      </c>
      <c r="E1015" s="115" t="s">
        <v>41</v>
      </c>
      <c r="F1015" s="116">
        <f t="shared" si="107"/>
        <v>45642.5</v>
      </c>
      <c r="G1015" s="116">
        <f t="shared" si="107"/>
        <v>0</v>
      </c>
      <c r="H1015" s="116">
        <f t="shared" si="107"/>
        <v>48594.9</v>
      </c>
      <c r="I1015" s="116">
        <f t="shared" si="107"/>
        <v>48594.9</v>
      </c>
      <c r="J1015" s="176">
        <f t="shared" si="102"/>
        <v>1</v>
      </c>
    </row>
    <row r="1016" spans="1:10" ht="18.75">
      <c r="A1016" s="97"/>
      <c r="B1016" s="103"/>
      <c r="C1016" s="97"/>
      <c r="D1016" s="97" t="s">
        <v>14</v>
      </c>
      <c r="E1016" s="117" t="s">
        <v>15</v>
      </c>
      <c r="F1016" s="116">
        <v>45642.5</v>
      </c>
      <c r="G1016" s="116"/>
      <c r="H1016" s="116">
        <v>48594.9</v>
      </c>
      <c r="I1016" s="116">
        <v>48594.9</v>
      </c>
      <c r="J1016" s="176">
        <f t="shared" si="102"/>
        <v>1</v>
      </c>
    </row>
    <row r="1017" spans="1:10" ht="18.75">
      <c r="A1017" s="97"/>
      <c r="B1017" s="118" t="s">
        <v>323</v>
      </c>
      <c r="C1017" s="9"/>
      <c r="D1017" s="9"/>
      <c r="E1017" s="10" t="s">
        <v>1055</v>
      </c>
      <c r="F1017" s="114">
        <f>F1018</f>
        <v>1762.7</v>
      </c>
      <c r="G1017" s="114">
        <f>G1018</f>
        <v>0</v>
      </c>
      <c r="H1017" s="114">
        <f>H1018</f>
        <v>2038.6</v>
      </c>
      <c r="I1017" s="114">
        <f>I1018</f>
        <v>2038.6</v>
      </c>
      <c r="J1017" s="11">
        <f t="shared" si="102"/>
        <v>1</v>
      </c>
    </row>
    <row r="1018" spans="1:10" ht="18.75">
      <c r="A1018" s="103"/>
      <c r="B1018" s="103"/>
      <c r="C1018" s="103" t="s">
        <v>50</v>
      </c>
      <c r="D1018" s="103" t="s">
        <v>589</v>
      </c>
      <c r="E1018" s="113" t="s">
        <v>349</v>
      </c>
      <c r="F1018" s="114">
        <f>F1019+F1024</f>
        <v>1762.7</v>
      </c>
      <c r="G1018" s="114">
        <f>G1019+G1024</f>
        <v>0</v>
      </c>
      <c r="H1018" s="114">
        <f>H1019+H1024</f>
        <v>2038.6</v>
      </c>
      <c r="I1018" s="114">
        <f>I1019+I1024</f>
        <v>2038.6</v>
      </c>
      <c r="J1018" s="11">
        <f t="shared" si="102"/>
        <v>1</v>
      </c>
    </row>
    <row r="1019" spans="1:10" ht="18.75">
      <c r="A1019" s="103"/>
      <c r="B1019" s="103"/>
      <c r="C1019" s="103" t="s">
        <v>326</v>
      </c>
      <c r="D1019" s="103" t="s">
        <v>589</v>
      </c>
      <c r="E1019" s="113" t="s">
        <v>63</v>
      </c>
      <c r="F1019" s="114">
        <f aca="true" t="shared" si="108" ref="F1019:I1020">F1020</f>
        <v>500</v>
      </c>
      <c r="G1019" s="114">
        <f t="shared" si="108"/>
        <v>0</v>
      </c>
      <c r="H1019" s="114">
        <f t="shared" si="108"/>
        <v>552.6999999999999</v>
      </c>
      <c r="I1019" s="114">
        <f t="shared" si="108"/>
        <v>552.6999999999999</v>
      </c>
      <c r="J1019" s="11">
        <f t="shared" si="102"/>
        <v>1</v>
      </c>
    </row>
    <row r="1020" spans="1:10" ht="37.5">
      <c r="A1020" s="103"/>
      <c r="B1020" s="103"/>
      <c r="C1020" s="103" t="s">
        <v>62</v>
      </c>
      <c r="D1020" s="103"/>
      <c r="E1020" s="113" t="s">
        <v>64</v>
      </c>
      <c r="F1020" s="114">
        <f>F1021</f>
        <v>500</v>
      </c>
      <c r="G1020" s="114">
        <f t="shared" si="108"/>
        <v>0</v>
      </c>
      <c r="H1020" s="114">
        <f t="shared" si="108"/>
        <v>552.6999999999999</v>
      </c>
      <c r="I1020" s="114">
        <f t="shared" si="108"/>
        <v>552.6999999999999</v>
      </c>
      <c r="J1020" s="11">
        <f t="shared" si="102"/>
        <v>1</v>
      </c>
    </row>
    <row r="1021" spans="1:10" ht="18.75">
      <c r="A1021" s="103"/>
      <c r="B1021" s="103"/>
      <c r="C1021" s="97" t="s">
        <v>65</v>
      </c>
      <c r="D1021" s="97" t="s">
        <v>589</v>
      </c>
      <c r="E1021" s="115" t="s">
        <v>617</v>
      </c>
      <c r="F1021" s="116">
        <f>F1023</f>
        <v>500</v>
      </c>
      <c r="G1021" s="116">
        <f>G1023</f>
        <v>0</v>
      </c>
      <c r="H1021" s="116">
        <f>H1023+H1022</f>
        <v>552.6999999999999</v>
      </c>
      <c r="I1021" s="116">
        <f>I1023+I1022</f>
        <v>552.6999999999999</v>
      </c>
      <c r="J1021" s="176">
        <f t="shared" si="102"/>
        <v>1</v>
      </c>
    </row>
    <row r="1022" spans="1:10" ht="37.5">
      <c r="A1022" s="103"/>
      <c r="B1022" s="103"/>
      <c r="C1022" s="97"/>
      <c r="D1022" s="97" t="s">
        <v>36</v>
      </c>
      <c r="E1022" s="117" t="s">
        <v>37</v>
      </c>
      <c r="F1022" s="116"/>
      <c r="G1022" s="116"/>
      <c r="H1022" s="116">
        <v>4.3</v>
      </c>
      <c r="I1022" s="116">
        <v>4.3</v>
      </c>
      <c r="J1022" s="176">
        <f t="shared" si="102"/>
        <v>1</v>
      </c>
    </row>
    <row r="1023" spans="1:10" ht="18.75">
      <c r="A1023" s="97"/>
      <c r="B1023" s="97"/>
      <c r="C1023" s="97"/>
      <c r="D1023" s="97" t="s">
        <v>18</v>
      </c>
      <c r="E1023" s="117" t="s">
        <v>19</v>
      </c>
      <c r="F1023" s="116">
        <v>500</v>
      </c>
      <c r="G1023" s="116"/>
      <c r="H1023" s="116">
        <v>548.4</v>
      </c>
      <c r="I1023" s="116">
        <v>548.4</v>
      </c>
      <c r="J1023" s="176">
        <f t="shared" si="102"/>
        <v>1</v>
      </c>
    </row>
    <row r="1024" spans="1:10" ht="37.5">
      <c r="A1024" s="103"/>
      <c r="B1024" s="103"/>
      <c r="C1024" s="103" t="s">
        <v>66</v>
      </c>
      <c r="D1024" s="103" t="s">
        <v>589</v>
      </c>
      <c r="E1024" s="113" t="s">
        <v>67</v>
      </c>
      <c r="F1024" s="114">
        <f aca="true" t="shared" si="109" ref="F1024:I1026">F1025</f>
        <v>1262.7</v>
      </c>
      <c r="G1024" s="114">
        <f t="shared" si="109"/>
        <v>0</v>
      </c>
      <c r="H1024" s="114">
        <f t="shared" si="109"/>
        <v>1485.9</v>
      </c>
      <c r="I1024" s="114">
        <f t="shared" si="109"/>
        <v>1485.9</v>
      </c>
      <c r="J1024" s="11">
        <f t="shared" si="102"/>
        <v>1</v>
      </c>
    </row>
    <row r="1025" spans="1:10" ht="37.5">
      <c r="A1025" s="103"/>
      <c r="B1025" s="103"/>
      <c r="C1025" s="103" t="s">
        <v>68</v>
      </c>
      <c r="D1025" s="103"/>
      <c r="E1025" s="113" t="s">
        <v>32</v>
      </c>
      <c r="F1025" s="114">
        <f t="shared" si="109"/>
        <v>1262.7</v>
      </c>
      <c r="G1025" s="114">
        <f t="shared" si="109"/>
        <v>0</v>
      </c>
      <c r="H1025" s="114">
        <f t="shared" si="109"/>
        <v>1485.9</v>
      </c>
      <c r="I1025" s="114">
        <f t="shared" si="109"/>
        <v>1485.9</v>
      </c>
      <c r="J1025" s="11">
        <f t="shared" si="102"/>
        <v>1</v>
      </c>
    </row>
    <row r="1026" spans="1:10" ht="18.75">
      <c r="A1026" s="103"/>
      <c r="B1026" s="103"/>
      <c r="C1026" s="97" t="s">
        <v>71</v>
      </c>
      <c r="D1026" s="97" t="s">
        <v>589</v>
      </c>
      <c r="E1026" s="115" t="s">
        <v>72</v>
      </c>
      <c r="F1026" s="116">
        <f t="shared" si="109"/>
        <v>1262.7</v>
      </c>
      <c r="G1026" s="116">
        <f t="shared" si="109"/>
        <v>0</v>
      </c>
      <c r="H1026" s="116">
        <f t="shared" si="109"/>
        <v>1485.9</v>
      </c>
      <c r="I1026" s="116">
        <f t="shared" si="109"/>
        <v>1485.9</v>
      </c>
      <c r="J1026" s="176">
        <f t="shared" si="102"/>
        <v>1</v>
      </c>
    </row>
    <row r="1027" spans="1:10" ht="18.75">
      <c r="A1027" s="97"/>
      <c r="B1027" s="97"/>
      <c r="C1027" s="97"/>
      <c r="D1027" s="97" t="s">
        <v>14</v>
      </c>
      <c r="E1027" s="117" t="s">
        <v>15</v>
      </c>
      <c r="F1027" s="116">
        <v>1262.7</v>
      </c>
      <c r="G1027" s="116"/>
      <c r="H1027" s="116">
        <v>1485.9</v>
      </c>
      <c r="I1027" s="116">
        <v>1485.9</v>
      </c>
      <c r="J1027" s="176">
        <f t="shared" si="102"/>
        <v>1</v>
      </c>
    </row>
    <row r="1028" spans="1:10" ht="18.75">
      <c r="A1028" s="97"/>
      <c r="B1028" s="9" t="s">
        <v>307</v>
      </c>
      <c r="C1028" s="9"/>
      <c r="D1028" s="9"/>
      <c r="E1028" s="10" t="s">
        <v>355</v>
      </c>
      <c r="F1028" s="114">
        <f>F1029+F1063</f>
        <v>141981.93472</v>
      </c>
      <c r="G1028" s="114">
        <f>G1029+G1063</f>
        <v>2378.366</v>
      </c>
      <c r="H1028" s="114">
        <f>H1029+H1063</f>
        <v>170841.84004</v>
      </c>
      <c r="I1028" s="114">
        <f>I1029+I1063</f>
        <v>166814.34003999998</v>
      </c>
      <c r="J1028" s="11">
        <f t="shared" si="102"/>
        <v>0.9764255641413306</v>
      </c>
    </row>
    <row r="1029" spans="1:10" ht="18.75">
      <c r="A1029" s="97"/>
      <c r="B1029" s="9" t="s">
        <v>327</v>
      </c>
      <c r="C1029" s="9"/>
      <c r="D1029" s="9"/>
      <c r="E1029" s="10" t="s">
        <v>328</v>
      </c>
      <c r="F1029" s="114">
        <f>F1030</f>
        <v>113590.23472</v>
      </c>
      <c r="G1029" s="114">
        <f>G1030</f>
        <v>3350.366</v>
      </c>
      <c r="H1029" s="114">
        <f>H1030</f>
        <v>140881.74004</v>
      </c>
      <c r="I1029" s="114">
        <f>I1030</f>
        <v>138156.44004</v>
      </c>
      <c r="J1029" s="11">
        <f t="shared" si="102"/>
        <v>0.9806554064478035</v>
      </c>
    </row>
    <row r="1030" spans="1:10" ht="18.75">
      <c r="A1030" s="103"/>
      <c r="B1030" s="103"/>
      <c r="C1030" s="103" t="s">
        <v>50</v>
      </c>
      <c r="D1030" s="103" t="s">
        <v>589</v>
      </c>
      <c r="E1030" s="113" t="s">
        <v>349</v>
      </c>
      <c r="F1030" s="114">
        <f>F1031+F1051</f>
        <v>113590.23472</v>
      </c>
      <c r="G1030" s="114">
        <f>G1031+G1051+G1047</f>
        <v>3350.366</v>
      </c>
      <c r="H1030" s="114">
        <f>H1031+H1051+H1047</f>
        <v>140881.74004</v>
      </c>
      <c r="I1030" s="114">
        <f>I1031+I1051+I1047</f>
        <v>138156.44004</v>
      </c>
      <c r="J1030" s="11">
        <f t="shared" si="102"/>
        <v>0.9806554064478035</v>
      </c>
    </row>
    <row r="1031" spans="1:10" ht="18.75">
      <c r="A1031" s="103"/>
      <c r="B1031" s="103"/>
      <c r="C1031" s="9" t="s">
        <v>51</v>
      </c>
      <c r="D1031" s="126"/>
      <c r="E1031" s="127" t="s">
        <v>52</v>
      </c>
      <c r="F1031" s="114">
        <f>F1032</f>
        <v>4917.03472</v>
      </c>
      <c r="G1031" s="114">
        <f>G1032</f>
        <v>0</v>
      </c>
      <c r="H1031" s="114">
        <f>H1032+H1044+H1041</f>
        <v>22785.94004</v>
      </c>
      <c r="I1031" s="114">
        <f>I1032+I1044+I1041</f>
        <v>22260.14004</v>
      </c>
      <c r="J1031" s="11">
        <f t="shared" si="102"/>
        <v>0.9769243665577555</v>
      </c>
    </row>
    <row r="1032" spans="1:10" ht="18.75">
      <c r="A1032" s="103"/>
      <c r="B1032" s="103"/>
      <c r="C1032" s="9" t="s">
        <v>53</v>
      </c>
      <c r="D1032" s="126"/>
      <c r="E1032" s="127" t="s">
        <v>54</v>
      </c>
      <c r="F1032" s="114">
        <f>F1033+F1035+F1037</f>
        <v>4917.03472</v>
      </c>
      <c r="G1032" s="114">
        <f>G1033+G1035+G1037</f>
        <v>0</v>
      </c>
      <c r="H1032" s="114">
        <f>H1033+H1035+H1037+H1039</f>
        <v>20275.94004</v>
      </c>
      <c r="I1032" s="114">
        <f>I1033+I1035+I1037+I1039</f>
        <v>20275.14004</v>
      </c>
      <c r="J1032" s="11">
        <f t="shared" si="102"/>
        <v>0.999960544369414</v>
      </c>
    </row>
    <row r="1033" spans="1:10" ht="18.75">
      <c r="A1033" s="103"/>
      <c r="B1033" s="103"/>
      <c r="C1033" s="126" t="s">
        <v>55</v>
      </c>
      <c r="D1033" s="97"/>
      <c r="E1033" s="117" t="s">
        <v>847</v>
      </c>
      <c r="F1033" s="116">
        <f>F1034</f>
        <v>301.4</v>
      </c>
      <c r="G1033" s="116">
        <f>G1034</f>
        <v>0</v>
      </c>
      <c r="H1033" s="116">
        <f>H1034</f>
        <v>492.2</v>
      </c>
      <c r="I1033" s="116">
        <f>I1034</f>
        <v>491.4</v>
      </c>
      <c r="J1033" s="176">
        <f t="shared" si="102"/>
        <v>0.9983746444534741</v>
      </c>
    </row>
    <row r="1034" spans="1:10" ht="18.75">
      <c r="A1034" s="97"/>
      <c r="B1034" s="97"/>
      <c r="C1034" s="97"/>
      <c r="D1034" s="97" t="s">
        <v>14</v>
      </c>
      <c r="E1034" s="117" t="s">
        <v>15</v>
      </c>
      <c r="F1034" s="116">
        <f>351.4-50</f>
        <v>301.4</v>
      </c>
      <c r="G1034" s="116"/>
      <c r="H1034" s="116">
        <v>492.2</v>
      </c>
      <c r="I1034" s="116">
        <v>491.4</v>
      </c>
      <c r="J1034" s="176">
        <f t="shared" si="102"/>
        <v>0.9983746444534741</v>
      </c>
    </row>
    <row r="1035" spans="1:10" ht="18.75">
      <c r="A1035" s="97"/>
      <c r="B1035" s="97"/>
      <c r="C1035" s="97" t="s">
        <v>811</v>
      </c>
      <c r="D1035" s="97"/>
      <c r="E1035" s="115" t="s">
        <v>742</v>
      </c>
      <c r="F1035" s="133">
        <f>F1036</f>
        <v>4615.63472</v>
      </c>
      <c r="G1035" s="133">
        <f>G1036</f>
        <v>0</v>
      </c>
      <c r="H1035" s="133">
        <f>H1036</f>
        <v>7391.87002</v>
      </c>
      <c r="I1035" s="133">
        <f>I1036</f>
        <v>7391.87002</v>
      </c>
      <c r="J1035" s="176">
        <f t="shared" si="102"/>
        <v>1</v>
      </c>
    </row>
    <row r="1036" spans="1:10" ht="18.75">
      <c r="A1036" s="97"/>
      <c r="B1036" s="97"/>
      <c r="C1036" s="97"/>
      <c r="D1036" s="97" t="s">
        <v>14</v>
      </c>
      <c r="E1036" s="117" t="s">
        <v>15</v>
      </c>
      <c r="F1036" s="133">
        <v>4615.63472</v>
      </c>
      <c r="G1036" s="133"/>
      <c r="H1036" s="133">
        <v>7391.87002</v>
      </c>
      <c r="I1036" s="133">
        <v>7391.87002</v>
      </c>
      <c r="J1036" s="176">
        <f t="shared" si="102"/>
        <v>1</v>
      </c>
    </row>
    <row r="1037" spans="1:10" ht="18.75">
      <c r="A1037" s="120"/>
      <c r="B1037" s="120"/>
      <c r="C1037" s="120" t="s">
        <v>811</v>
      </c>
      <c r="D1037" s="120"/>
      <c r="E1037" s="125" t="s">
        <v>743</v>
      </c>
      <c r="F1037" s="134">
        <f>F1038</f>
        <v>0</v>
      </c>
      <c r="G1037" s="134">
        <f>G1038</f>
        <v>0</v>
      </c>
      <c r="H1037" s="134">
        <f>H1038</f>
        <v>7391.87002</v>
      </c>
      <c r="I1037" s="134">
        <f>I1038</f>
        <v>7391.87002</v>
      </c>
      <c r="J1037" s="177">
        <f aca="true" t="shared" si="110" ref="J1037:J1100">I1037/H1037</f>
        <v>1</v>
      </c>
    </row>
    <row r="1038" spans="1:10" ht="18.75">
      <c r="A1038" s="120"/>
      <c r="B1038" s="120"/>
      <c r="C1038" s="120"/>
      <c r="D1038" s="120" t="s">
        <v>14</v>
      </c>
      <c r="E1038" s="122" t="s">
        <v>15</v>
      </c>
      <c r="F1038" s="134"/>
      <c r="G1038" s="134"/>
      <c r="H1038" s="134">
        <v>7391.87002</v>
      </c>
      <c r="I1038" s="134">
        <v>7391.87002</v>
      </c>
      <c r="J1038" s="177">
        <f t="shared" si="110"/>
        <v>1</v>
      </c>
    </row>
    <row r="1039" spans="1:10" ht="18.75">
      <c r="A1039" s="120"/>
      <c r="B1039" s="120"/>
      <c r="C1039" s="120" t="s">
        <v>1056</v>
      </c>
      <c r="D1039" s="120"/>
      <c r="E1039" s="122" t="s">
        <v>1057</v>
      </c>
      <c r="F1039" s="134"/>
      <c r="G1039" s="134"/>
      <c r="H1039" s="123">
        <f>H1040</f>
        <v>5000</v>
      </c>
      <c r="I1039" s="123">
        <f>I1040</f>
        <v>5000</v>
      </c>
      <c r="J1039" s="177">
        <f t="shared" si="110"/>
        <v>1</v>
      </c>
    </row>
    <row r="1040" spans="1:10" ht="18.75">
      <c r="A1040" s="120"/>
      <c r="B1040" s="120"/>
      <c r="C1040" s="120"/>
      <c r="D1040" s="120" t="s">
        <v>14</v>
      </c>
      <c r="E1040" s="122" t="s">
        <v>15</v>
      </c>
      <c r="F1040" s="134"/>
      <c r="G1040" s="134"/>
      <c r="H1040" s="123">
        <v>5000</v>
      </c>
      <c r="I1040" s="123">
        <v>5000</v>
      </c>
      <c r="J1040" s="177">
        <f t="shared" si="110"/>
        <v>1</v>
      </c>
    </row>
    <row r="1041" spans="1:10" ht="18.75">
      <c r="A1041" s="120"/>
      <c r="B1041" s="120"/>
      <c r="C1041" s="9" t="s">
        <v>1058</v>
      </c>
      <c r="D1041" s="126"/>
      <c r="E1041" s="127" t="s">
        <v>973</v>
      </c>
      <c r="F1041" s="134"/>
      <c r="G1041" s="134"/>
      <c r="H1041" s="114">
        <f>H1042</f>
        <v>1510</v>
      </c>
      <c r="I1041" s="114">
        <f>I1042</f>
        <v>985</v>
      </c>
      <c r="J1041" s="11">
        <f t="shared" si="110"/>
        <v>0.652317880794702</v>
      </c>
    </row>
    <row r="1042" spans="1:10" ht="18.75">
      <c r="A1042" s="120"/>
      <c r="B1042" s="120"/>
      <c r="C1042" s="126" t="s">
        <v>1059</v>
      </c>
      <c r="D1042" s="97"/>
      <c r="E1042" s="117" t="s">
        <v>847</v>
      </c>
      <c r="F1042" s="114"/>
      <c r="G1042" s="114"/>
      <c r="H1042" s="116">
        <f>H1043</f>
        <v>1510</v>
      </c>
      <c r="I1042" s="116">
        <f>I1043</f>
        <v>985</v>
      </c>
      <c r="J1042" s="176">
        <f t="shared" si="110"/>
        <v>0.652317880794702</v>
      </c>
    </row>
    <row r="1043" spans="1:10" ht="18.75">
      <c r="A1043" s="120"/>
      <c r="B1043" s="120"/>
      <c r="C1043" s="97"/>
      <c r="D1043" s="97" t="s">
        <v>14</v>
      </c>
      <c r="E1043" s="117" t="s">
        <v>15</v>
      </c>
      <c r="F1043" s="114"/>
      <c r="G1043" s="114"/>
      <c r="H1043" s="116">
        <v>1510</v>
      </c>
      <c r="I1043" s="116">
        <v>985</v>
      </c>
      <c r="J1043" s="176">
        <f t="shared" si="110"/>
        <v>0.652317880794702</v>
      </c>
    </row>
    <row r="1044" spans="1:10" ht="18.75">
      <c r="A1044" s="120"/>
      <c r="B1044" s="120"/>
      <c r="C1044" s="103" t="s">
        <v>1060</v>
      </c>
      <c r="D1044" s="126"/>
      <c r="E1044" s="127" t="s">
        <v>1061</v>
      </c>
      <c r="F1044" s="114"/>
      <c r="G1044" s="114"/>
      <c r="H1044" s="114">
        <f>H1045</f>
        <v>1000</v>
      </c>
      <c r="I1044" s="114">
        <f>I1045</f>
        <v>1000</v>
      </c>
      <c r="J1044" s="11">
        <f t="shared" si="110"/>
        <v>1</v>
      </c>
    </row>
    <row r="1045" spans="1:10" ht="18.75">
      <c r="A1045" s="120"/>
      <c r="B1045" s="120"/>
      <c r="C1045" s="120" t="s">
        <v>1062</v>
      </c>
      <c r="D1045" s="120"/>
      <c r="E1045" s="122" t="s">
        <v>1063</v>
      </c>
      <c r="F1045" s="123">
        <f>F1046</f>
        <v>50</v>
      </c>
      <c r="G1045" s="123">
        <f>G1046</f>
        <v>0</v>
      </c>
      <c r="H1045" s="123">
        <f>H1046</f>
        <v>1000</v>
      </c>
      <c r="I1045" s="123">
        <f>I1046</f>
        <v>1000</v>
      </c>
      <c r="J1045" s="177">
        <f t="shared" si="110"/>
        <v>1</v>
      </c>
    </row>
    <row r="1046" spans="1:10" ht="18.75">
      <c r="A1046" s="120"/>
      <c r="B1046" s="120"/>
      <c r="C1046" s="120"/>
      <c r="D1046" s="120" t="s">
        <v>14</v>
      </c>
      <c r="E1046" s="122" t="s">
        <v>15</v>
      </c>
      <c r="F1046" s="123">
        <v>50</v>
      </c>
      <c r="G1046" s="123"/>
      <c r="H1046" s="123">
        <v>1000</v>
      </c>
      <c r="I1046" s="123">
        <v>1000</v>
      </c>
      <c r="J1046" s="177">
        <f t="shared" si="110"/>
        <v>1</v>
      </c>
    </row>
    <row r="1047" spans="1:10" ht="18.75">
      <c r="A1047" s="103"/>
      <c r="B1047" s="103"/>
      <c r="C1047" s="103" t="s">
        <v>694</v>
      </c>
      <c r="D1047" s="104"/>
      <c r="E1047" s="105" t="s">
        <v>695</v>
      </c>
      <c r="F1047" s="114">
        <f>F1048</f>
        <v>0</v>
      </c>
      <c r="G1047" s="114">
        <f aca="true" t="shared" si="111" ref="G1047:I1049">G1048</f>
        <v>3350.366</v>
      </c>
      <c r="H1047" s="114">
        <f t="shared" si="111"/>
        <v>4947.6</v>
      </c>
      <c r="I1047" s="114">
        <f t="shared" si="111"/>
        <v>2748.1</v>
      </c>
      <c r="J1047" s="11">
        <f t="shared" si="110"/>
        <v>0.5554410219096126</v>
      </c>
    </row>
    <row r="1048" spans="1:10" ht="18.75">
      <c r="A1048" s="103"/>
      <c r="B1048" s="103"/>
      <c r="C1048" s="103" t="s">
        <v>696</v>
      </c>
      <c r="D1048" s="104"/>
      <c r="E1048" s="106" t="s">
        <v>697</v>
      </c>
      <c r="F1048" s="114">
        <f>F1049</f>
        <v>0</v>
      </c>
      <c r="G1048" s="114">
        <f t="shared" si="111"/>
        <v>3350.366</v>
      </c>
      <c r="H1048" s="114">
        <f t="shared" si="111"/>
        <v>4947.6</v>
      </c>
      <c r="I1048" s="114">
        <f t="shared" si="111"/>
        <v>2748.1</v>
      </c>
      <c r="J1048" s="11">
        <f t="shared" si="110"/>
        <v>0.5554410219096126</v>
      </c>
    </row>
    <row r="1049" spans="1:10" ht="37.5">
      <c r="A1049" s="97"/>
      <c r="B1049" s="97"/>
      <c r="C1049" s="97" t="s">
        <v>698</v>
      </c>
      <c r="D1049" s="97"/>
      <c r="E1049" s="117" t="s">
        <v>699</v>
      </c>
      <c r="F1049" s="116">
        <f>F1050</f>
        <v>0</v>
      </c>
      <c r="G1049" s="116">
        <f t="shared" si="111"/>
        <v>3350.366</v>
      </c>
      <c r="H1049" s="116">
        <f t="shared" si="111"/>
        <v>4947.6</v>
      </c>
      <c r="I1049" s="116">
        <f t="shared" si="111"/>
        <v>2748.1</v>
      </c>
      <c r="J1049" s="176">
        <f t="shared" si="110"/>
        <v>0.5554410219096126</v>
      </c>
    </row>
    <row r="1050" spans="1:10" ht="18.75">
      <c r="A1050" s="97"/>
      <c r="B1050" s="97"/>
      <c r="C1050" s="97"/>
      <c r="D1050" s="97" t="s">
        <v>14</v>
      </c>
      <c r="E1050" s="117" t="s">
        <v>15</v>
      </c>
      <c r="F1050" s="178"/>
      <c r="G1050" s="116">
        <v>3350.366</v>
      </c>
      <c r="H1050" s="116">
        <v>4947.6</v>
      </c>
      <c r="I1050" s="116">
        <v>2748.1</v>
      </c>
      <c r="J1050" s="176">
        <f t="shared" si="110"/>
        <v>0.5554410219096126</v>
      </c>
    </row>
    <row r="1051" spans="1:10" ht="37.5">
      <c r="A1051" s="103"/>
      <c r="B1051" s="103"/>
      <c r="C1051" s="103" t="s">
        <v>66</v>
      </c>
      <c r="D1051" s="103" t="s">
        <v>589</v>
      </c>
      <c r="E1051" s="113" t="s">
        <v>67</v>
      </c>
      <c r="F1051" s="114">
        <f>F1052</f>
        <v>108673.2</v>
      </c>
      <c r="G1051" s="114">
        <f>G1052</f>
        <v>0</v>
      </c>
      <c r="H1051" s="114">
        <f>H1052</f>
        <v>113148.2</v>
      </c>
      <c r="I1051" s="114">
        <f>I1052</f>
        <v>113148.2</v>
      </c>
      <c r="J1051" s="11">
        <f t="shared" si="110"/>
        <v>1</v>
      </c>
    </row>
    <row r="1052" spans="1:10" ht="37.5">
      <c r="A1052" s="103"/>
      <c r="B1052" s="103"/>
      <c r="C1052" s="103" t="s">
        <v>68</v>
      </c>
      <c r="D1052" s="103"/>
      <c r="E1052" s="113" t="s">
        <v>32</v>
      </c>
      <c r="F1052" s="114">
        <f>F1053+F1055+F1057+F1061+F1059</f>
        <v>108673.2</v>
      </c>
      <c r="G1052" s="114">
        <f>G1053+G1055+G1057+G1061+G1059</f>
        <v>0</v>
      </c>
      <c r="H1052" s="114">
        <f>H1053+H1055+H1057+H1061+H1059</f>
        <v>113148.2</v>
      </c>
      <c r="I1052" s="114">
        <f>I1053+I1055+I1057+I1061+I1059</f>
        <v>113148.2</v>
      </c>
      <c r="J1052" s="11">
        <f t="shared" si="110"/>
        <v>1</v>
      </c>
    </row>
    <row r="1053" spans="1:10" ht="18.75">
      <c r="A1053" s="103"/>
      <c r="B1053" s="103"/>
      <c r="C1053" s="97" t="s">
        <v>73</v>
      </c>
      <c r="D1053" s="97" t="s">
        <v>589</v>
      </c>
      <c r="E1053" s="115" t="s">
        <v>74</v>
      </c>
      <c r="F1053" s="116">
        <f>F1054</f>
        <v>40500.7</v>
      </c>
      <c r="G1053" s="116">
        <f>G1054</f>
        <v>0</v>
      </c>
      <c r="H1053" s="116">
        <f>H1054</f>
        <v>42587.2</v>
      </c>
      <c r="I1053" s="116">
        <f>I1054</f>
        <v>42587.2</v>
      </c>
      <c r="J1053" s="176">
        <f t="shared" si="110"/>
        <v>1</v>
      </c>
    </row>
    <row r="1054" spans="1:10" ht="18.75">
      <c r="A1054" s="97"/>
      <c r="B1054" s="97"/>
      <c r="C1054" s="97"/>
      <c r="D1054" s="97" t="s">
        <v>14</v>
      </c>
      <c r="E1054" s="117" t="s">
        <v>15</v>
      </c>
      <c r="F1054" s="116">
        <v>40500.7</v>
      </c>
      <c r="G1054" s="116"/>
      <c r="H1054" s="116">
        <v>42587.2</v>
      </c>
      <c r="I1054" s="116">
        <v>42587.2</v>
      </c>
      <c r="J1054" s="176">
        <f t="shared" si="110"/>
        <v>1</v>
      </c>
    </row>
    <row r="1055" spans="1:10" ht="18.75">
      <c r="A1055" s="103"/>
      <c r="B1055" s="103"/>
      <c r="C1055" s="97" t="s">
        <v>75</v>
      </c>
      <c r="D1055" s="97" t="s">
        <v>589</v>
      </c>
      <c r="E1055" s="115" t="s">
        <v>618</v>
      </c>
      <c r="F1055" s="116">
        <f>F1056</f>
        <v>25801</v>
      </c>
      <c r="G1055" s="116">
        <f>G1056</f>
        <v>0</v>
      </c>
      <c r="H1055" s="116">
        <f>H1056</f>
        <v>26802</v>
      </c>
      <c r="I1055" s="116">
        <f>I1056</f>
        <v>26802</v>
      </c>
      <c r="J1055" s="176">
        <f t="shared" si="110"/>
        <v>1</v>
      </c>
    </row>
    <row r="1056" spans="1:10" ht="18.75">
      <c r="A1056" s="97"/>
      <c r="B1056" s="97"/>
      <c r="C1056" s="97"/>
      <c r="D1056" s="97" t="s">
        <v>14</v>
      </c>
      <c r="E1056" s="117" t="s">
        <v>15</v>
      </c>
      <c r="F1056" s="116">
        <v>25801</v>
      </c>
      <c r="G1056" s="116"/>
      <c r="H1056" s="116">
        <v>26802</v>
      </c>
      <c r="I1056" s="116">
        <v>26802</v>
      </c>
      <c r="J1056" s="176">
        <f t="shared" si="110"/>
        <v>1</v>
      </c>
    </row>
    <row r="1057" spans="1:10" ht="18.75">
      <c r="A1057" s="103"/>
      <c r="B1057" s="103"/>
      <c r="C1057" s="97" t="s">
        <v>76</v>
      </c>
      <c r="D1057" s="97" t="s">
        <v>589</v>
      </c>
      <c r="E1057" s="115" t="s">
        <v>619</v>
      </c>
      <c r="F1057" s="116">
        <f>F1058</f>
        <v>41771.5</v>
      </c>
      <c r="G1057" s="116">
        <f>G1058</f>
        <v>0</v>
      </c>
      <c r="H1057" s="116">
        <f>H1058</f>
        <v>43159</v>
      </c>
      <c r="I1057" s="116">
        <f>I1058</f>
        <v>43159</v>
      </c>
      <c r="J1057" s="176">
        <f t="shared" si="110"/>
        <v>1</v>
      </c>
    </row>
    <row r="1058" spans="1:10" ht="18.75">
      <c r="A1058" s="97"/>
      <c r="B1058" s="97"/>
      <c r="C1058" s="97"/>
      <c r="D1058" s="97" t="s">
        <v>14</v>
      </c>
      <c r="E1058" s="117" t="s">
        <v>15</v>
      </c>
      <c r="F1058" s="116">
        <v>41771.5</v>
      </c>
      <c r="G1058" s="116"/>
      <c r="H1058" s="116">
        <v>43159</v>
      </c>
      <c r="I1058" s="116">
        <v>43159</v>
      </c>
      <c r="J1058" s="176">
        <f t="shared" si="110"/>
        <v>1</v>
      </c>
    </row>
    <row r="1059" spans="1:10" ht="37.5">
      <c r="A1059" s="103"/>
      <c r="B1059" s="103"/>
      <c r="C1059" s="97" t="s">
        <v>80</v>
      </c>
      <c r="D1059" s="97" t="s">
        <v>589</v>
      </c>
      <c r="E1059" s="115" t="s">
        <v>81</v>
      </c>
      <c r="F1059" s="116">
        <f>F1060</f>
        <v>50</v>
      </c>
      <c r="G1059" s="116">
        <f>G1060</f>
        <v>0</v>
      </c>
      <c r="H1059" s="116">
        <f>H1060</f>
        <v>50</v>
      </c>
      <c r="I1059" s="116">
        <f>I1060</f>
        <v>50</v>
      </c>
      <c r="J1059" s="176">
        <f t="shared" si="110"/>
        <v>1</v>
      </c>
    </row>
    <row r="1060" spans="1:10" ht="18.75">
      <c r="A1060" s="97"/>
      <c r="B1060" s="97"/>
      <c r="C1060" s="97"/>
      <c r="D1060" s="97" t="s">
        <v>14</v>
      </c>
      <c r="E1060" s="117" t="s">
        <v>15</v>
      </c>
      <c r="F1060" s="116">
        <v>50</v>
      </c>
      <c r="G1060" s="116"/>
      <c r="H1060" s="116">
        <f>SUM(F1060:G1060)</f>
        <v>50</v>
      </c>
      <c r="I1060" s="116">
        <v>50</v>
      </c>
      <c r="J1060" s="176">
        <f t="shared" si="110"/>
        <v>1</v>
      </c>
    </row>
    <row r="1061" spans="1:10" ht="37.5">
      <c r="A1061" s="103"/>
      <c r="B1061" s="103"/>
      <c r="C1061" s="97" t="s">
        <v>82</v>
      </c>
      <c r="D1061" s="97" t="s">
        <v>589</v>
      </c>
      <c r="E1061" s="115" t="s">
        <v>83</v>
      </c>
      <c r="F1061" s="116">
        <f>F1062</f>
        <v>550</v>
      </c>
      <c r="G1061" s="116">
        <f>G1062</f>
        <v>0</v>
      </c>
      <c r="H1061" s="116">
        <f>H1062</f>
        <v>550</v>
      </c>
      <c r="I1061" s="116">
        <f>I1062</f>
        <v>550</v>
      </c>
      <c r="J1061" s="176">
        <f t="shared" si="110"/>
        <v>1</v>
      </c>
    </row>
    <row r="1062" spans="1:10" ht="18.75">
      <c r="A1062" s="97"/>
      <c r="B1062" s="97"/>
      <c r="C1062" s="97"/>
      <c r="D1062" s="97" t="s">
        <v>14</v>
      </c>
      <c r="E1062" s="117" t="s">
        <v>15</v>
      </c>
      <c r="F1062" s="116">
        <v>550</v>
      </c>
      <c r="G1062" s="116"/>
      <c r="H1062" s="116">
        <f>SUM(F1062:G1062)</f>
        <v>550</v>
      </c>
      <c r="I1062" s="116">
        <v>550</v>
      </c>
      <c r="J1062" s="176">
        <f t="shared" si="110"/>
        <v>1</v>
      </c>
    </row>
    <row r="1063" spans="1:10" ht="18.75">
      <c r="A1063" s="3"/>
      <c r="B1063" s="118" t="s">
        <v>308</v>
      </c>
      <c r="C1063" s="9"/>
      <c r="D1063" s="9"/>
      <c r="E1063" s="10" t="s">
        <v>309</v>
      </c>
      <c r="F1063" s="114">
        <f>F1064+F1088</f>
        <v>28391.699999999997</v>
      </c>
      <c r="G1063" s="114">
        <f>G1064+G1088</f>
        <v>-972</v>
      </c>
      <c r="H1063" s="114">
        <f>H1064+H1088</f>
        <v>29960.1</v>
      </c>
      <c r="I1063" s="114">
        <f>I1064+I1088</f>
        <v>28657.899999999998</v>
      </c>
      <c r="J1063" s="11">
        <f t="shared" si="110"/>
        <v>0.9565355255823579</v>
      </c>
    </row>
    <row r="1064" spans="1:10" ht="18.75">
      <c r="A1064" s="103"/>
      <c r="B1064" s="103"/>
      <c r="C1064" s="103" t="s">
        <v>50</v>
      </c>
      <c r="D1064" s="103" t="s">
        <v>589</v>
      </c>
      <c r="E1064" s="113" t="s">
        <v>349</v>
      </c>
      <c r="F1064" s="114">
        <f>F1065+F1078</f>
        <v>28246.699999999997</v>
      </c>
      <c r="G1064" s="114">
        <f>G1065+G1078</f>
        <v>-972</v>
      </c>
      <c r="H1064" s="114">
        <f>H1065+H1078+H1074</f>
        <v>29757.399999999998</v>
      </c>
      <c r="I1064" s="114">
        <f>I1065+I1078+I1074</f>
        <v>28455.199999999997</v>
      </c>
      <c r="J1064" s="11">
        <f t="shared" si="110"/>
        <v>0.9562394564041213</v>
      </c>
    </row>
    <row r="1065" spans="1:10" ht="18.75">
      <c r="A1065" s="103"/>
      <c r="B1065" s="103"/>
      <c r="C1065" s="103" t="s">
        <v>51</v>
      </c>
      <c r="D1065" s="103" t="s">
        <v>589</v>
      </c>
      <c r="E1065" s="113" t="s">
        <v>52</v>
      </c>
      <c r="F1065" s="114">
        <f>F1066</f>
        <v>7145</v>
      </c>
      <c r="G1065" s="114">
        <f>G1066</f>
        <v>-250</v>
      </c>
      <c r="H1065" s="114">
        <f>H1066</f>
        <v>5714.299999999999</v>
      </c>
      <c r="I1065" s="114">
        <f>I1066</f>
        <v>5712.8</v>
      </c>
      <c r="J1065" s="11">
        <f t="shared" si="110"/>
        <v>0.9997375006562486</v>
      </c>
    </row>
    <row r="1066" spans="1:10" ht="18.75">
      <c r="A1066" s="103"/>
      <c r="B1066" s="103"/>
      <c r="C1066" s="103" t="s">
        <v>53</v>
      </c>
      <c r="D1066" s="103"/>
      <c r="E1066" s="113" t="s">
        <v>54</v>
      </c>
      <c r="F1066" s="114">
        <f>F1067+F1070</f>
        <v>7145</v>
      </c>
      <c r="G1066" s="114">
        <f>G1067+G1070</f>
        <v>-250</v>
      </c>
      <c r="H1066" s="114">
        <f>H1067+H1070</f>
        <v>5714.299999999999</v>
      </c>
      <c r="I1066" s="114">
        <f>I1067+I1070</f>
        <v>5712.8</v>
      </c>
      <c r="J1066" s="11">
        <f t="shared" si="110"/>
        <v>0.9997375006562486</v>
      </c>
    </row>
    <row r="1067" spans="1:10" ht="18.75">
      <c r="A1067" s="103"/>
      <c r="B1067" s="103"/>
      <c r="C1067" s="97" t="s">
        <v>56</v>
      </c>
      <c r="D1067" s="97" t="s">
        <v>589</v>
      </c>
      <c r="E1067" s="115" t="s">
        <v>620</v>
      </c>
      <c r="F1067" s="116">
        <f>F1068</f>
        <v>6185</v>
      </c>
      <c r="G1067" s="116">
        <f>G1068</f>
        <v>-250</v>
      </c>
      <c r="H1067" s="116">
        <f>H1068+H1069</f>
        <v>4975.9</v>
      </c>
      <c r="I1067" s="116">
        <f>I1068+I1069</f>
        <v>4975.7</v>
      </c>
      <c r="J1067" s="176">
        <f t="shared" si="110"/>
        <v>0.9999598062662032</v>
      </c>
    </row>
    <row r="1068" spans="1:10" ht="18.75">
      <c r="A1068" s="97"/>
      <c r="B1068" s="97"/>
      <c r="C1068" s="97"/>
      <c r="D1068" s="97" t="s">
        <v>18</v>
      </c>
      <c r="E1068" s="117" t="s">
        <v>19</v>
      </c>
      <c r="F1068" s="116">
        <v>6185</v>
      </c>
      <c r="G1068" s="116">
        <v>-250</v>
      </c>
      <c r="H1068" s="116">
        <v>738.9</v>
      </c>
      <c r="I1068" s="116">
        <v>738.7</v>
      </c>
      <c r="J1068" s="176">
        <f t="shared" si="110"/>
        <v>0.9997293273785357</v>
      </c>
    </row>
    <row r="1069" spans="1:10" ht="18.75">
      <c r="A1069" s="97"/>
      <c r="B1069" s="97"/>
      <c r="C1069" s="97"/>
      <c r="D1069" s="97" t="s">
        <v>14</v>
      </c>
      <c r="E1069" s="117" t="s">
        <v>15</v>
      </c>
      <c r="F1069" s="116"/>
      <c r="G1069" s="116"/>
      <c r="H1069" s="116">
        <v>4237</v>
      </c>
      <c r="I1069" s="116">
        <v>4237</v>
      </c>
      <c r="J1069" s="176">
        <f t="shared" si="110"/>
        <v>1</v>
      </c>
    </row>
    <row r="1070" spans="1:10" ht="18.75">
      <c r="A1070" s="103"/>
      <c r="B1070" s="103"/>
      <c r="C1070" s="97" t="s">
        <v>57</v>
      </c>
      <c r="D1070" s="97" t="s">
        <v>589</v>
      </c>
      <c r="E1070" s="115" t="s">
        <v>58</v>
      </c>
      <c r="F1070" s="116">
        <f>F1072</f>
        <v>960</v>
      </c>
      <c r="G1070" s="116">
        <f>G1072</f>
        <v>0</v>
      </c>
      <c r="H1070" s="116">
        <f>H1072+H1073+H1071</f>
        <v>738.4</v>
      </c>
      <c r="I1070" s="116">
        <f>I1072+I1073+I1071</f>
        <v>737.1</v>
      </c>
      <c r="J1070" s="176">
        <f t="shared" si="110"/>
        <v>0.9982394366197184</v>
      </c>
    </row>
    <row r="1071" spans="1:10" ht="37.5">
      <c r="A1071" s="103"/>
      <c r="B1071" s="103"/>
      <c r="C1071" s="97"/>
      <c r="D1071" s="97" t="s">
        <v>36</v>
      </c>
      <c r="E1071" s="117" t="s">
        <v>37</v>
      </c>
      <c r="F1071" s="116"/>
      <c r="G1071" s="116"/>
      <c r="H1071" s="116">
        <v>7</v>
      </c>
      <c r="I1071" s="116">
        <v>7</v>
      </c>
      <c r="J1071" s="176">
        <f t="shared" si="110"/>
        <v>1</v>
      </c>
    </row>
    <row r="1072" spans="1:10" ht="18.75">
      <c r="A1072" s="97"/>
      <c r="B1072" s="97"/>
      <c r="C1072" s="97"/>
      <c r="D1072" s="97" t="s">
        <v>18</v>
      </c>
      <c r="E1072" s="117" t="s">
        <v>19</v>
      </c>
      <c r="F1072" s="116">
        <v>960</v>
      </c>
      <c r="G1072" s="116"/>
      <c r="H1072" s="116">
        <v>303</v>
      </c>
      <c r="I1072" s="116">
        <v>302</v>
      </c>
      <c r="J1072" s="176">
        <f t="shared" si="110"/>
        <v>0.9966996699669967</v>
      </c>
    </row>
    <row r="1073" spans="1:10" ht="18.75">
      <c r="A1073" s="97"/>
      <c r="B1073" s="97"/>
      <c r="C1073" s="97"/>
      <c r="D1073" s="97" t="s">
        <v>14</v>
      </c>
      <c r="E1073" s="117" t="s">
        <v>15</v>
      </c>
      <c r="F1073" s="116"/>
      <c r="G1073" s="116"/>
      <c r="H1073" s="116">
        <v>428.4</v>
      </c>
      <c r="I1073" s="116">
        <v>428.1</v>
      </c>
      <c r="J1073" s="176">
        <f t="shared" si="110"/>
        <v>0.9992997198879553</v>
      </c>
    </row>
    <row r="1074" spans="1:10" ht="18.75">
      <c r="A1074" s="97"/>
      <c r="B1074" s="97"/>
      <c r="C1074" s="103" t="s">
        <v>694</v>
      </c>
      <c r="D1074" s="104"/>
      <c r="E1074" s="105" t="s">
        <v>695</v>
      </c>
      <c r="F1074" s="116"/>
      <c r="G1074" s="116"/>
      <c r="H1074" s="114">
        <f aca="true" t="shared" si="112" ref="H1074:I1076">H1075</f>
        <v>3027</v>
      </c>
      <c r="I1074" s="114">
        <f t="shared" si="112"/>
        <v>1748.6</v>
      </c>
      <c r="J1074" s="11">
        <f t="shared" si="110"/>
        <v>0.5776676577469442</v>
      </c>
    </row>
    <row r="1075" spans="1:10" ht="18.75">
      <c r="A1075" s="97"/>
      <c r="B1075" s="97"/>
      <c r="C1075" s="103" t="s">
        <v>696</v>
      </c>
      <c r="D1075" s="104"/>
      <c r="E1075" s="106" t="s">
        <v>697</v>
      </c>
      <c r="F1075" s="116"/>
      <c r="G1075" s="116"/>
      <c r="H1075" s="114">
        <f t="shared" si="112"/>
        <v>3027</v>
      </c>
      <c r="I1075" s="114">
        <f t="shared" si="112"/>
        <v>1748.6</v>
      </c>
      <c r="J1075" s="11">
        <f t="shared" si="110"/>
        <v>0.5776676577469442</v>
      </c>
    </row>
    <row r="1076" spans="1:10" ht="37.5">
      <c r="A1076" s="97"/>
      <c r="B1076" s="97"/>
      <c r="C1076" s="97" t="s">
        <v>698</v>
      </c>
      <c r="D1076" s="97"/>
      <c r="E1076" s="117" t="s">
        <v>699</v>
      </c>
      <c r="F1076" s="116"/>
      <c r="G1076" s="116"/>
      <c r="H1076" s="116">
        <f t="shared" si="112"/>
        <v>3027</v>
      </c>
      <c r="I1076" s="116">
        <f t="shared" si="112"/>
        <v>1748.6</v>
      </c>
      <c r="J1076" s="176">
        <f t="shared" si="110"/>
        <v>0.5776676577469442</v>
      </c>
    </row>
    <row r="1077" spans="1:10" ht="18.75">
      <c r="A1077" s="97"/>
      <c r="B1077" s="97"/>
      <c r="C1077" s="97"/>
      <c r="D1077" s="97" t="s">
        <v>14</v>
      </c>
      <c r="E1077" s="117" t="s">
        <v>15</v>
      </c>
      <c r="F1077" s="116"/>
      <c r="G1077" s="116"/>
      <c r="H1077" s="116">
        <v>3027</v>
      </c>
      <c r="I1077" s="116">
        <v>1748.6</v>
      </c>
      <c r="J1077" s="176">
        <f t="shared" si="110"/>
        <v>0.5776676577469442</v>
      </c>
    </row>
    <row r="1078" spans="1:10" ht="37.5">
      <c r="A1078" s="103"/>
      <c r="B1078" s="103"/>
      <c r="C1078" s="103" t="s">
        <v>66</v>
      </c>
      <c r="D1078" s="103" t="s">
        <v>589</v>
      </c>
      <c r="E1078" s="113" t="s">
        <v>67</v>
      </c>
      <c r="F1078" s="114">
        <f>F1079</f>
        <v>21101.699999999997</v>
      </c>
      <c r="G1078" s="114">
        <f>G1079</f>
        <v>-722</v>
      </c>
      <c r="H1078" s="114">
        <f>H1079</f>
        <v>21016.1</v>
      </c>
      <c r="I1078" s="114">
        <f>I1079</f>
        <v>20993.8</v>
      </c>
      <c r="J1078" s="11">
        <f t="shared" si="110"/>
        <v>0.9989389087413936</v>
      </c>
    </row>
    <row r="1079" spans="1:10" ht="37.5">
      <c r="A1079" s="103"/>
      <c r="B1079" s="103"/>
      <c r="C1079" s="103" t="s">
        <v>68</v>
      </c>
      <c r="D1079" s="103"/>
      <c r="E1079" s="113" t="s">
        <v>32</v>
      </c>
      <c r="F1079" s="114">
        <f>F1080+F1084+F1086</f>
        <v>21101.699999999997</v>
      </c>
      <c r="G1079" s="114">
        <f>G1080+G1084+G1086</f>
        <v>-722</v>
      </c>
      <c r="H1079" s="114">
        <f>H1080+H1084+H1086</f>
        <v>21016.1</v>
      </c>
      <c r="I1079" s="114">
        <f>I1080+I1084+I1086</f>
        <v>20993.8</v>
      </c>
      <c r="J1079" s="11">
        <f t="shared" si="110"/>
        <v>0.9989389087413936</v>
      </c>
    </row>
    <row r="1080" spans="1:10" ht="18.75">
      <c r="A1080" s="103"/>
      <c r="B1080" s="103"/>
      <c r="C1080" s="97" t="s">
        <v>69</v>
      </c>
      <c r="D1080" s="97" t="s">
        <v>589</v>
      </c>
      <c r="E1080" s="115" t="s">
        <v>35</v>
      </c>
      <c r="F1080" s="116">
        <f>SUM(F1081:F1083)</f>
        <v>6253.9</v>
      </c>
      <c r="G1080" s="116">
        <f>SUM(G1081:G1083)</f>
        <v>0</v>
      </c>
      <c r="H1080" s="116">
        <f>SUM(H1081:H1083)</f>
        <v>6842.8</v>
      </c>
      <c r="I1080" s="116">
        <f>SUM(I1081:I1083)</f>
        <v>6820.5</v>
      </c>
      <c r="J1080" s="176">
        <f t="shared" si="110"/>
        <v>0.9967411001344478</v>
      </c>
    </row>
    <row r="1081" spans="1:10" ht="37.5">
      <c r="A1081" s="97"/>
      <c r="B1081" s="97"/>
      <c r="C1081" s="97"/>
      <c r="D1081" s="97" t="s">
        <v>36</v>
      </c>
      <c r="E1081" s="117" t="s">
        <v>37</v>
      </c>
      <c r="F1081" s="116">
        <v>5831.5</v>
      </c>
      <c r="G1081" s="116"/>
      <c r="H1081" s="116">
        <v>6365</v>
      </c>
      <c r="I1081" s="116">
        <v>6364.1</v>
      </c>
      <c r="J1081" s="176">
        <f t="shared" si="110"/>
        <v>0.9998586017282012</v>
      </c>
    </row>
    <row r="1082" spans="1:10" ht="18.75">
      <c r="A1082" s="97"/>
      <c r="B1082" s="97"/>
      <c r="C1082" s="97"/>
      <c r="D1082" s="97" t="s">
        <v>18</v>
      </c>
      <c r="E1082" s="117" t="s">
        <v>19</v>
      </c>
      <c r="F1082" s="116">
        <v>418.2</v>
      </c>
      <c r="G1082" s="116"/>
      <c r="H1082" s="116">
        <v>473.6</v>
      </c>
      <c r="I1082" s="116">
        <v>452.2</v>
      </c>
      <c r="J1082" s="176">
        <f t="shared" si="110"/>
        <v>0.9548141891891891</v>
      </c>
    </row>
    <row r="1083" spans="1:10" ht="18.75">
      <c r="A1083" s="97"/>
      <c r="B1083" s="97"/>
      <c r="C1083" s="97"/>
      <c r="D1083" s="97" t="s">
        <v>48</v>
      </c>
      <c r="E1083" s="117" t="s">
        <v>49</v>
      </c>
      <c r="F1083" s="116">
        <v>4.2</v>
      </c>
      <c r="G1083" s="116"/>
      <c r="H1083" s="116">
        <f>SUM(F1083:G1083)</f>
        <v>4.2</v>
      </c>
      <c r="I1083" s="116">
        <v>4.2</v>
      </c>
      <c r="J1083" s="176">
        <f t="shared" si="110"/>
        <v>1</v>
      </c>
    </row>
    <row r="1084" spans="1:10" ht="18.75">
      <c r="A1084" s="103"/>
      <c r="B1084" s="103"/>
      <c r="C1084" s="97" t="s">
        <v>77</v>
      </c>
      <c r="D1084" s="97" t="s">
        <v>589</v>
      </c>
      <c r="E1084" s="115" t="s">
        <v>621</v>
      </c>
      <c r="F1084" s="116">
        <f>F1085</f>
        <v>4867</v>
      </c>
      <c r="G1084" s="116">
        <f>G1085</f>
        <v>0</v>
      </c>
      <c r="H1084" s="116">
        <f>H1085</f>
        <v>4412.3</v>
      </c>
      <c r="I1084" s="116">
        <f>I1085</f>
        <v>4412.3</v>
      </c>
      <c r="J1084" s="176">
        <f t="shared" si="110"/>
        <v>1</v>
      </c>
    </row>
    <row r="1085" spans="1:10" ht="18.75">
      <c r="A1085" s="97"/>
      <c r="B1085" s="97"/>
      <c r="C1085" s="97"/>
      <c r="D1085" s="97" t="s">
        <v>14</v>
      </c>
      <c r="E1085" s="117" t="s">
        <v>15</v>
      </c>
      <c r="F1085" s="116">
        <v>4867</v>
      </c>
      <c r="G1085" s="116"/>
      <c r="H1085" s="116">
        <v>4412.3</v>
      </c>
      <c r="I1085" s="116">
        <v>4412.3</v>
      </c>
      <c r="J1085" s="176">
        <f t="shared" si="110"/>
        <v>1</v>
      </c>
    </row>
    <row r="1086" spans="1:10" ht="18.75">
      <c r="A1086" s="191"/>
      <c r="B1086" s="191"/>
      <c r="C1086" s="190" t="s">
        <v>78</v>
      </c>
      <c r="D1086" s="190" t="s">
        <v>589</v>
      </c>
      <c r="E1086" s="198" t="s">
        <v>79</v>
      </c>
      <c r="F1086" s="199">
        <f>F1087</f>
        <v>9980.8</v>
      </c>
      <c r="G1086" s="199">
        <f>G1087</f>
        <v>-722</v>
      </c>
      <c r="H1086" s="199">
        <f>H1087</f>
        <v>9761</v>
      </c>
      <c r="I1086" s="199">
        <f>I1087</f>
        <v>9761</v>
      </c>
      <c r="J1086" s="176">
        <f t="shared" si="110"/>
        <v>1</v>
      </c>
    </row>
    <row r="1087" spans="1:10" ht="18.75">
      <c r="A1087" s="97"/>
      <c r="B1087" s="97"/>
      <c r="C1087" s="97"/>
      <c r="D1087" s="97" t="s">
        <v>14</v>
      </c>
      <c r="E1087" s="117" t="s">
        <v>15</v>
      </c>
      <c r="F1087" s="116">
        <v>9980.8</v>
      </c>
      <c r="G1087" s="116">
        <f>28-750</f>
        <v>-722</v>
      </c>
      <c r="H1087" s="116">
        <v>9761</v>
      </c>
      <c r="I1087" s="116">
        <v>9761</v>
      </c>
      <c r="J1087" s="176">
        <f t="shared" si="110"/>
        <v>1</v>
      </c>
    </row>
    <row r="1088" spans="1:10" ht="37.5">
      <c r="A1088" s="200"/>
      <c r="B1088" s="200"/>
      <c r="C1088" s="200" t="s">
        <v>84</v>
      </c>
      <c r="D1088" s="200" t="s">
        <v>589</v>
      </c>
      <c r="E1088" s="201" t="s">
        <v>744</v>
      </c>
      <c r="F1088" s="202">
        <f>F1089</f>
        <v>145</v>
      </c>
      <c r="G1088" s="202">
        <f>G1089</f>
        <v>0</v>
      </c>
      <c r="H1088" s="202">
        <f>H1089</f>
        <v>202.7</v>
      </c>
      <c r="I1088" s="202">
        <f>I1089</f>
        <v>202.7</v>
      </c>
      <c r="J1088" s="11">
        <f t="shared" si="110"/>
        <v>1</v>
      </c>
    </row>
    <row r="1089" spans="1:10" ht="18.75">
      <c r="A1089" s="103"/>
      <c r="B1089" s="103"/>
      <c r="C1089" s="103" t="s">
        <v>85</v>
      </c>
      <c r="D1089" s="103" t="s">
        <v>589</v>
      </c>
      <c r="E1089" s="113" t="s">
        <v>280</v>
      </c>
      <c r="F1089" s="114">
        <f>F1093+F1096+F1090</f>
        <v>145</v>
      </c>
      <c r="G1089" s="114">
        <f>G1093+G1096+G1090</f>
        <v>0</v>
      </c>
      <c r="H1089" s="114">
        <f>H1093+H1096+H1090</f>
        <v>202.7</v>
      </c>
      <c r="I1089" s="114">
        <f>I1093+I1096+I1090</f>
        <v>202.7</v>
      </c>
      <c r="J1089" s="11">
        <f t="shared" si="110"/>
        <v>1</v>
      </c>
    </row>
    <row r="1090" spans="1:10" ht="18.75">
      <c r="A1090" s="103"/>
      <c r="B1090" s="103"/>
      <c r="C1090" s="103" t="s">
        <v>86</v>
      </c>
      <c r="D1090" s="103"/>
      <c r="E1090" s="113" t="s">
        <v>87</v>
      </c>
      <c r="F1090" s="114">
        <f aca="true" t="shared" si="113" ref="F1090:I1091">F1091</f>
        <v>40</v>
      </c>
      <c r="G1090" s="114">
        <f t="shared" si="113"/>
        <v>0</v>
      </c>
      <c r="H1090" s="114">
        <f t="shared" si="113"/>
        <v>40</v>
      </c>
      <c r="I1090" s="114">
        <f t="shared" si="113"/>
        <v>40</v>
      </c>
      <c r="J1090" s="11">
        <f t="shared" si="110"/>
        <v>1</v>
      </c>
    </row>
    <row r="1091" spans="1:10" ht="18.75">
      <c r="A1091" s="103"/>
      <c r="B1091" s="103"/>
      <c r="C1091" s="97" t="s">
        <v>89</v>
      </c>
      <c r="D1091" s="97" t="s">
        <v>589</v>
      </c>
      <c r="E1091" s="115" t="s">
        <v>838</v>
      </c>
      <c r="F1091" s="116">
        <f t="shared" si="113"/>
        <v>40</v>
      </c>
      <c r="G1091" s="116">
        <f t="shared" si="113"/>
        <v>0</v>
      </c>
      <c r="H1091" s="116">
        <f t="shared" si="113"/>
        <v>40</v>
      </c>
      <c r="I1091" s="116">
        <f t="shared" si="113"/>
        <v>40</v>
      </c>
      <c r="J1091" s="176">
        <f t="shared" si="110"/>
        <v>1</v>
      </c>
    </row>
    <row r="1092" spans="1:10" ht="18.75">
      <c r="A1092" s="103"/>
      <c r="B1092" s="103"/>
      <c r="C1092" s="97"/>
      <c r="D1092" s="97" t="s">
        <v>18</v>
      </c>
      <c r="E1092" s="117" t="s">
        <v>19</v>
      </c>
      <c r="F1092" s="116">
        <v>40</v>
      </c>
      <c r="G1092" s="116"/>
      <c r="H1092" s="116">
        <f>SUM(F1092:G1092)</f>
        <v>40</v>
      </c>
      <c r="I1092" s="116">
        <v>40</v>
      </c>
      <c r="J1092" s="176">
        <f t="shared" si="110"/>
        <v>1</v>
      </c>
    </row>
    <row r="1093" spans="1:10" ht="37.5">
      <c r="A1093" s="103"/>
      <c r="B1093" s="103"/>
      <c r="C1093" s="103" t="s">
        <v>90</v>
      </c>
      <c r="D1093" s="103"/>
      <c r="E1093" s="106" t="s">
        <v>839</v>
      </c>
      <c r="F1093" s="114">
        <f aca="true" t="shared" si="114" ref="F1093:I1094">F1094</f>
        <v>90</v>
      </c>
      <c r="G1093" s="114">
        <f t="shared" si="114"/>
        <v>0</v>
      </c>
      <c r="H1093" s="114">
        <f t="shared" si="114"/>
        <v>147.7</v>
      </c>
      <c r="I1093" s="114">
        <f t="shared" si="114"/>
        <v>147.7</v>
      </c>
      <c r="J1093" s="11">
        <f t="shared" si="110"/>
        <v>1</v>
      </c>
    </row>
    <row r="1094" spans="1:10" ht="18.75">
      <c r="A1094" s="103"/>
      <c r="B1094" s="103"/>
      <c r="C1094" s="97" t="s">
        <v>91</v>
      </c>
      <c r="D1094" s="97" t="s">
        <v>589</v>
      </c>
      <c r="E1094" s="138" t="s">
        <v>840</v>
      </c>
      <c r="F1094" s="116">
        <f t="shared" si="114"/>
        <v>90</v>
      </c>
      <c r="G1094" s="116">
        <f t="shared" si="114"/>
        <v>0</v>
      </c>
      <c r="H1094" s="116">
        <f t="shared" si="114"/>
        <v>147.7</v>
      </c>
      <c r="I1094" s="116">
        <f t="shared" si="114"/>
        <v>147.7</v>
      </c>
      <c r="J1094" s="176">
        <f t="shared" si="110"/>
        <v>1</v>
      </c>
    </row>
    <row r="1095" spans="1:10" ht="18.75">
      <c r="A1095" s="97"/>
      <c r="B1095" s="97"/>
      <c r="C1095" s="97"/>
      <c r="D1095" s="97" t="s">
        <v>18</v>
      </c>
      <c r="E1095" s="117" t="s">
        <v>19</v>
      </c>
      <c r="F1095" s="116">
        <v>90</v>
      </c>
      <c r="G1095" s="116"/>
      <c r="H1095" s="116">
        <v>147.7</v>
      </c>
      <c r="I1095" s="116">
        <v>147.7</v>
      </c>
      <c r="J1095" s="176">
        <f t="shared" si="110"/>
        <v>1</v>
      </c>
    </row>
    <row r="1096" spans="1:10" ht="18.75">
      <c r="A1096" s="103"/>
      <c r="B1096" s="103"/>
      <c r="C1096" s="103" t="s">
        <v>92</v>
      </c>
      <c r="D1096" s="103"/>
      <c r="E1096" s="113" t="s">
        <v>93</v>
      </c>
      <c r="F1096" s="114">
        <f aca="true" t="shared" si="115" ref="F1096:I1097">F1097</f>
        <v>15</v>
      </c>
      <c r="G1096" s="114">
        <f t="shared" si="115"/>
        <v>0</v>
      </c>
      <c r="H1096" s="114">
        <f t="shared" si="115"/>
        <v>15</v>
      </c>
      <c r="I1096" s="114">
        <f t="shared" si="115"/>
        <v>15</v>
      </c>
      <c r="J1096" s="11">
        <f t="shared" si="110"/>
        <v>1</v>
      </c>
    </row>
    <row r="1097" spans="1:10" ht="18.75">
      <c r="A1097" s="103"/>
      <c r="B1097" s="103"/>
      <c r="C1097" s="97" t="s">
        <v>94</v>
      </c>
      <c r="D1097" s="97" t="s">
        <v>589</v>
      </c>
      <c r="E1097" s="115" t="s">
        <v>95</v>
      </c>
      <c r="F1097" s="116">
        <f t="shared" si="115"/>
        <v>15</v>
      </c>
      <c r="G1097" s="116">
        <f t="shared" si="115"/>
        <v>0</v>
      </c>
      <c r="H1097" s="116">
        <f t="shared" si="115"/>
        <v>15</v>
      </c>
      <c r="I1097" s="116">
        <f t="shared" si="115"/>
        <v>15</v>
      </c>
      <c r="J1097" s="176">
        <f t="shared" si="110"/>
        <v>1</v>
      </c>
    </row>
    <row r="1098" spans="1:10" ht="18.75">
      <c r="A1098" s="97"/>
      <c r="B1098" s="97"/>
      <c r="C1098" s="97"/>
      <c r="D1098" s="97" t="s">
        <v>18</v>
      </c>
      <c r="E1098" s="117" t="s">
        <v>19</v>
      </c>
      <c r="F1098" s="116">
        <v>15</v>
      </c>
      <c r="G1098" s="116"/>
      <c r="H1098" s="116">
        <f>SUM(F1098:G1098)</f>
        <v>15</v>
      </c>
      <c r="I1098" s="116">
        <v>15</v>
      </c>
      <c r="J1098" s="176">
        <f t="shared" si="110"/>
        <v>1</v>
      </c>
    </row>
    <row r="1099" spans="1:10" ht="18.75">
      <c r="A1099" s="97"/>
      <c r="B1099" s="9" t="s">
        <v>311</v>
      </c>
      <c r="C1099" s="9"/>
      <c r="D1099" s="9"/>
      <c r="E1099" s="10" t="s">
        <v>312</v>
      </c>
      <c r="F1099" s="114">
        <f>F1100</f>
        <v>12200</v>
      </c>
      <c r="G1099" s="114">
        <f>G1100</f>
        <v>0</v>
      </c>
      <c r="H1099" s="114">
        <f>H1100</f>
        <v>74656.36000000002</v>
      </c>
      <c r="I1099" s="114">
        <f>I1100</f>
        <v>72683.7</v>
      </c>
      <c r="J1099" s="11">
        <f t="shared" si="110"/>
        <v>0.973576799083159</v>
      </c>
    </row>
    <row r="1100" spans="1:10" ht="18.75">
      <c r="A1100" s="97"/>
      <c r="B1100" s="9" t="s">
        <v>315</v>
      </c>
      <c r="C1100" s="9"/>
      <c r="D1100" s="9"/>
      <c r="E1100" s="10" t="s">
        <v>316</v>
      </c>
      <c r="F1100" s="114">
        <f>F1111</f>
        <v>12200</v>
      </c>
      <c r="G1100" s="114">
        <f>G1111</f>
        <v>0</v>
      </c>
      <c r="H1100" s="114">
        <f>H1111+H1106+H1101</f>
        <v>74656.36000000002</v>
      </c>
      <c r="I1100" s="114">
        <f>I1111+I1106+I1101</f>
        <v>72683.7</v>
      </c>
      <c r="J1100" s="11">
        <f t="shared" si="110"/>
        <v>0.973576799083159</v>
      </c>
    </row>
    <row r="1101" spans="1:10" ht="18.75">
      <c r="A1101" s="97"/>
      <c r="B1101" s="9"/>
      <c r="C1101" s="103" t="s">
        <v>9</v>
      </c>
      <c r="D1101" s="103" t="s">
        <v>589</v>
      </c>
      <c r="E1101" s="113" t="s">
        <v>10</v>
      </c>
      <c r="F1101" s="114"/>
      <c r="G1101" s="114"/>
      <c r="H1101" s="114">
        <f>H1102</f>
        <v>15</v>
      </c>
      <c r="I1101" s="114">
        <f>I1102</f>
        <v>15</v>
      </c>
      <c r="J1101" s="11">
        <f aca="true" t="shared" si="116" ref="J1101:J1127">I1101/H1101</f>
        <v>1</v>
      </c>
    </row>
    <row r="1102" spans="1:10" ht="18.75">
      <c r="A1102" s="97"/>
      <c r="B1102" s="9"/>
      <c r="C1102" s="103" t="s">
        <v>11</v>
      </c>
      <c r="D1102" s="103" t="s">
        <v>589</v>
      </c>
      <c r="E1102" s="113" t="s">
        <v>12</v>
      </c>
      <c r="F1102" s="114"/>
      <c r="G1102" s="114"/>
      <c r="H1102" s="114">
        <f aca="true" t="shared" si="117" ref="H1102:I1104">H1103</f>
        <v>15</v>
      </c>
      <c r="I1102" s="114">
        <f t="shared" si="117"/>
        <v>15</v>
      </c>
      <c r="J1102" s="11">
        <f t="shared" si="116"/>
        <v>1</v>
      </c>
    </row>
    <row r="1103" spans="1:10" ht="37.5">
      <c r="A1103" s="97"/>
      <c r="B1103" s="9"/>
      <c r="C1103" s="103" t="s">
        <v>20</v>
      </c>
      <c r="D1103" s="103"/>
      <c r="E1103" s="113" t="s">
        <v>684</v>
      </c>
      <c r="F1103" s="114"/>
      <c r="G1103" s="114"/>
      <c r="H1103" s="114">
        <f t="shared" si="117"/>
        <v>15</v>
      </c>
      <c r="I1103" s="114">
        <f t="shared" si="117"/>
        <v>15</v>
      </c>
      <c r="J1103" s="11">
        <f t="shared" si="116"/>
        <v>1</v>
      </c>
    </row>
    <row r="1104" spans="1:10" ht="18.75">
      <c r="A1104" s="97"/>
      <c r="B1104" s="9"/>
      <c r="C1104" s="120" t="s">
        <v>1044</v>
      </c>
      <c r="D1104" s="103"/>
      <c r="E1104" s="125" t="s">
        <v>1045</v>
      </c>
      <c r="F1104" s="114"/>
      <c r="G1104" s="114"/>
      <c r="H1104" s="123">
        <f t="shared" si="117"/>
        <v>15</v>
      </c>
      <c r="I1104" s="123">
        <f t="shared" si="117"/>
        <v>15</v>
      </c>
      <c r="J1104" s="177">
        <f t="shared" si="116"/>
        <v>1</v>
      </c>
    </row>
    <row r="1105" spans="1:10" ht="18.75">
      <c r="A1105" s="97"/>
      <c r="B1105" s="9"/>
      <c r="C1105" s="103"/>
      <c r="D1105" s="120" t="s">
        <v>14</v>
      </c>
      <c r="E1105" s="122" t="s">
        <v>15</v>
      </c>
      <c r="F1105" s="114"/>
      <c r="G1105" s="114"/>
      <c r="H1105" s="123">
        <v>15</v>
      </c>
      <c r="I1105" s="123">
        <v>15</v>
      </c>
      <c r="J1105" s="177">
        <f t="shared" si="116"/>
        <v>1</v>
      </c>
    </row>
    <row r="1106" spans="1:10" ht="18.75">
      <c r="A1106" s="97"/>
      <c r="B1106" s="9"/>
      <c r="C1106" s="103" t="s">
        <v>50</v>
      </c>
      <c r="D1106" s="103" t="s">
        <v>589</v>
      </c>
      <c r="E1106" s="113" t="s">
        <v>349</v>
      </c>
      <c r="F1106" s="114"/>
      <c r="G1106" s="114"/>
      <c r="H1106" s="114">
        <f>H1107</f>
        <v>76.8</v>
      </c>
      <c r="I1106" s="114">
        <f>I1107</f>
        <v>76.8</v>
      </c>
      <c r="J1106" s="11">
        <f t="shared" si="116"/>
        <v>1</v>
      </c>
    </row>
    <row r="1107" spans="1:10" ht="37.5">
      <c r="A1107" s="97"/>
      <c r="B1107" s="9"/>
      <c r="C1107" s="103" t="s">
        <v>66</v>
      </c>
      <c r="D1107" s="103" t="s">
        <v>589</v>
      </c>
      <c r="E1107" s="113" t="s">
        <v>67</v>
      </c>
      <c r="F1107" s="114"/>
      <c r="G1107" s="114"/>
      <c r="H1107" s="114">
        <f aca="true" t="shared" si="118" ref="H1107:I1109">H1108</f>
        <v>76.8</v>
      </c>
      <c r="I1107" s="114">
        <f t="shared" si="118"/>
        <v>76.8</v>
      </c>
      <c r="J1107" s="11">
        <f t="shared" si="116"/>
        <v>1</v>
      </c>
    </row>
    <row r="1108" spans="1:10" ht="37.5">
      <c r="A1108" s="97"/>
      <c r="B1108" s="9"/>
      <c r="C1108" s="103" t="s">
        <v>68</v>
      </c>
      <c r="D1108" s="103"/>
      <c r="E1108" s="113" t="s">
        <v>32</v>
      </c>
      <c r="F1108" s="114"/>
      <c r="G1108" s="114"/>
      <c r="H1108" s="114">
        <f t="shared" si="118"/>
        <v>76.8</v>
      </c>
      <c r="I1108" s="114">
        <f t="shared" si="118"/>
        <v>76.8</v>
      </c>
      <c r="J1108" s="11">
        <f t="shared" si="116"/>
        <v>1</v>
      </c>
    </row>
    <row r="1109" spans="1:10" ht="56.25">
      <c r="A1109" s="97"/>
      <c r="B1109" s="9"/>
      <c r="C1109" s="120" t="s">
        <v>848</v>
      </c>
      <c r="D1109" s="124"/>
      <c r="E1109" s="99" t="s">
        <v>849</v>
      </c>
      <c r="F1109" s="114"/>
      <c r="G1109" s="114"/>
      <c r="H1109" s="123">
        <f t="shared" si="118"/>
        <v>76.8</v>
      </c>
      <c r="I1109" s="123">
        <f t="shared" si="118"/>
        <v>76.8</v>
      </c>
      <c r="J1109" s="177">
        <f t="shared" si="116"/>
        <v>1</v>
      </c>
    </row>
    <row r="1110" spans="1:10" ht="18.75">
      <c r="A1110" s="97"/>
      <c r="B1110" s="9"/>
      <c r="C1110" s="124"/>
      <c r="D1110" s="120" t="s">
        <v>14</v>
      </c>
      <c r="E1110" s="122" t="s">
        <v>15</v>
      </c>
      <c r="F1110" s="114"/>
      <c r="G1110" s="114"/>
      <c r="H1110" s="123">
        <v>76.8</v>
      </c>
      <c r="I1110" s="123">
        <v>76.8</v>
      </c>
      <c r="J1110" s="177">
        <f t="shared" si="116"/>
        <v>1</v>
      </c>
    </row>
    <row r="1111" spans="1:10" ht="18.75">
      <c r="A1111" s="103"/>
      <c r="B1111" s="103"/>
      <c r="C1111" s="103" t="s">
        <v>212</v>
      </c>
      <c r="D1111" s="103" t="s">
        <v>589</v>
      </c>
      <c r="E1111" s="113" t="s">
        <v>921</v>
      </c>
      <c r="F1111" s="114">
        <f aca="true" t="shared" si="119" ref="F1111:I1112">F1112</f>
        <v>12200</v>
      </c>
      <c r="G1111" s="114">
        <f t="shared" si="119"/>
        <v>0</v>
      </c>
      <c r="H1111" s="114">
        <f>H1112+H1122</f>
        <v>74564.56000000001</v>
      </c>
      <c r="I1111" s="114">
        <f>I1112+I1122</f>
        <v>72591.9</v>
      </c>
      <c r="J1111" s="11">
        <f t="shared" si="116"/>
        <v>0.9735442682153557</v>
      </c>
    </row>
    <row r="1112" spans="1:10" ht="18.75">
      <c r="A1112" s="103"/>
      <c r="B1112" s="103"/>
      <c r="C1112" s="103" t="s">
        <v>213</v>
      </c>
      <c r="D1112" s="103" t="s">
        <v>589</v>
      </c>
      <c r="E1112" s="113" t="s">
        <v>400</v>
      </c>
      <c r="F1112" s="114">
        <f t="shared" si="119"/>
        <v>12200</v>
      </c>
      <c r="G1112" s="114">
        <f t="shared" si="119"/>
        <v>0</v>
      </c>
      <c r="H1112" s="114">
        <f t="shared" si="119"/>
        <v>74501.46</v>
      </c>
      <c r="I1112" s="114">
        <f t="shared" si="119"/>
        <v>72528.79999999999</v>
      </c>
      <c r="J1112" s="11">
        <f t="shared" si="116"/>
        <v>0.9735218611823175</v>
      </c>
    </row>
    <row r="1113" spans="1:10" ht="18.75">
      <c r="A1113" s="126"/>
      <c r="B1113" s="103"/>
      <c r="C1113" s="103" t="s">
        <v>214</v>
      </c>
      <c r="D1113" s="103"/>
      <c r="E1113" s="113" t="s">
        <v>215</v>
      </c>
      <c r="F1113" s="114">
        <f>F1116</f>
        <v>12200</v>
      </c>
      <c r="G1113" s="114">
        <f>G1116</f>
        <v>0</v>
      </c>
      <c r="H1113" s="114">
        <f>H1116+H1114+H1118+H1120</f>
        <v>74501.46</v>
      </c>
      <c r="I1113" s="114">
        <f>I1116+I1114+I1118+I1120</f>
        <v>72528.79999999999</v>
      </c>
      <c r="J1113" s="11">
        <f t="shared" si="116"/>
        <v>0.9735218611823175</v>
      </c>
    </row>
    <row r="1114" spans="1:10" ht="18.75">
      <c r="A1114" s="137"/>
      <c r="B1114" s="135"/>
      <c r="C1114" s="196" t="s">
        <v>851</v>
      </c>
      <c r="D1114" s="196"/>
      <c r="E1114" s="203" t="s">
        <v>852</v>
      </c>
      <c r="F1114" s="142"/>
      <c r="G1114" s="142"/>
      <c r="H1114" s="123">
        <f>H1115</f>
        <v>12063.76</v>
      </c>
      <c r="I1114" s="123">
        <f>I1115</f>
        <v>10171.5</v>
      </c>
      <c r="J1114" s="177">
        <f t="shared" si="116"/>
        <v>0.8431450890932843</v>
      </c>
    </row>
    <row r="1115" spans="1:10" ht="18.75">
      <c r="A1115" s="137"/>
      <c r="B1115" s="135"/>
      <c r="C1115" s="196"/>
      <c r="D1115" s="120" t="s">
        <v>23</v>
      </c>
      <c r="E1115" s="122" t="s">
        <v>24</v>
      </c>
      <c r="F1115" s="142"/>
      <c r="G1115" s="142"/>
      <c r="H1115" s="123">
        <v>12063.76</v>
      </c>
      <c r="I1115" s="123">
        <v>10171.5</v>
      </c>
      <c r="J1115" s="177">
        <f t="shared" si="116"/>
        <v>0.8431450890932843</v>
      </c>
    </row>
    <row r="1116" spans="1:10" ht="18.75">
      <c r="A1116" s="126"/>
      <c r="B1116" s="103"/>
      <c r="C1116" s="107" t="s">
        <v>700</v>
      </c>
      <c r="D1116" s="107"/>
      <c r="E1116" s="138" t="s">
        <v>1064</v>
      </c>
      <c r="F1116" s="116">
        <f>F1117</f>
        <v>12200</v>
      </c>
      <c r="G1116" s="116">
        <f>G1117</f>
        <v>0</v>
      </c>
      <c r="H1116" s="116">
        <f>H1117</f>
        <v>12200</v>
      </c>
      <c r="I1116" s="116">
        <f>I1117</f>
        <v>12126.2</v>
      </c>
      <c r="J1116" s="176">
        <f t="shared" si="116"/>
        <v>0.9939508196721312</v>
      </c>
    </row>
    <row r="1117" spans="1:10" ht="18.75">
      <c r="A1117" s="97"/>
      <c r="B1117" s="97"/>
      <c r="C1117" s="97"/>
      <c r="D1117" s="97" t="s">
        <v>23</v>
      </c>
      <c r="E1117" s="117" t="s">
        <v>24</v>
      </c>
      <c r="F1117" s="116">
        <v>12200</v>
      </c>
      <c r="G1117" s="116"/>
      <c r="H1117" s="116">
        <f>SUM(F1117:G1117)</f>
        <v>12200</v>
      </c>
      <c r="I1117" s="116">
        <v>12126.2</v>
      </c>
      <c r="J1117" s="176">
        <f t="shared" si="116"/>
        <v>0.9939508196721312</v>
      </c>
    </row>
    <row r="1118" spans="1:10" ht="18.75">
      <c r="A1118" s="137"/>
      <c r="B1118" s="135"/>
      <c r="C1118" s="153" t="s">
        <v>700</v>
      </c>
      <c r="D1118" s="153"/>
      <c r="E1118" s="154" t="s">
        <v>1065</v>
      </c>
      <c r="F1118" s="123">
        <f>F1119</f>
        <v>12200</v>
      </c>
      <c r="G1118" s="123">
        <f>G1119</f>
        <v>0</v>
      </c>
      <c r="H1118" s="123">
        <f>H1119</f>
        <v>13564.2</v>
      </c>
      <c r="I1118" s="123">
        <f>I1119</f>
        <v>13562.4</v>
      </c>
      <c r="J1118" s="177">
        <f t="shared" si="116"/>
        <v>0.9998672977396381</v>
      </c>
    </row>
    <row r="1119" spans="1:10" ht="18.75">
      <c r="A1119" s="120"/>
      <c r="B1119" s="120"/>
      <c r="C1119" s="120"/>
      <c r="D1119" s="120" t="s">
        <v>23</v>
      </c>
      <c r="E1119" s="122" t="s">
        <v>24</v>
      </c>
      <c r="F1119" s="123">
        <v>12200</v>
      </c>
      <c r="G1119" s="123"/>
      <c r="H1119" s="123">
        <v>13564.2</v>
      </c>
      <c r="I1119" s="123">
        <v>13562.4</v>
      </c>
      <c r="J1119" s="177">
        <f t="shared" si="116"/>
        <v>0.9998672977396381</v>
      </c>
    </row>
    <row r="1120" spans="1:10" ht="18.75">
      <c r="A1120" s="137"/>
      <c r="B1120" s="135"/>
      <c r="C1120" s="153" t="s">
        <v>700</v>
      </c>
      <c r="D1120" s="153"/>
      <c r="E1120" s="154" t="s">
        <v>850</v>
      </c>
      <c r="F1120" s="123">
        <f>F1121</f>
        <v>12200</v>
      </c>
      <c r="G1120" s="123">
        <f>G1121</f>
        <v>0</v>
      </c>
      <c r="H1120" s="123">
        <f>H1121</f>
        <v>36673.5</v>
      </c>
      <c r="I1120" s="123">
        <f>I1121</f>
        <v>36668.7</v>
      </c>
      <c r="J1120" s="177">
        <f t="shared" si="116"/>
        <v>0.9998691153012392</v>
      </c>
    </row>
    <row r="1121" spans="1:10" ht="18.75">
      <c r="A1121" s="120"/>
      <c r="B1121" s="120"/>
      <c r="C1121" s="120"/>
      <c r="D1121" s="120" t="s">
        <v>23</v>
      </c>
      <c r="E1121" s="122" t="s">
        <v>24</v>
      </c>
      <c r="F1121" s="123">
        <v>12200</v>
      </c>
      <c r="G1121" s="123"/>
      <c r="H1121" s="123">
        <v>36673.5</v>
      </c>
      <c r="I1121" s="123">
        <v>36668.7</v>
      </c>
      <c r="J1121" s="177">
        <f t="shared" si="116"/>
        <v>0.9998691153012392</v>
      </c>
    </row>
    <row r="1122" spans="1:10" ht="37.5">
      <c r="A1122" s="120"/>
      <c r="B1122" s="120"/>
      <c r="C1122" s="103" t="s">
        <v>216</v>
      </c>
      <c r="D1122" s="103" t="s">
        <v>589</v>
      </c>
      <c r="E1122" s="113" t="s">
        <v>922</v>
      </c>
      <c r="F1122" s="123"/>
      <c r="G1122" s="123"/>
      <c r="H1122" s="114">
        <f>H1123</f>
        <v>63.1</v>
      </c>
      <c r="I1122" s="114">
        <f>I1123</f>
        <v>63.1</v>
      </c>
      <c r="J1122" s="11">
        <f t="shared" si="116"/>
        <v>1</v>
      </c>
    </row>
    <row r="1123" spans="1:10" ht="18.75">
      <c r="A1123" s="120"/>
      <c r="B1123" s="120"/>
      <c r="C1123" s="103" t="s">
        <v>217</v>
      </c>
      <c r="D1123" s="103"/>
      <c r="E1123" s="113" t="s">
        <v>218</v>
      </c>
      <c r="F1123" s="123"/>
      <c r="G1123" s="123"/>
      <c r="H1123" s="114">
        <f>H1124+H1126</f>
        <v>63.1</v>
      </c>
      <c r="I1123" s="114">
        <f>I1124+I1126</f>
        <v>63.1</v>
      </c>
      <c r="J1123" s="11">
        <f t="shared" si="116"/>
        <v>1</v>
      </c>
    </row>
    <row r="1124" spans="1:10" ht="37.5">
      <c r="A1124" s="120"/>
      <c r="B1124" s="120"/>
      <c r="C1124" s="8" t="s">
        <v>688</v>
      </c>
      <c r="D1124" s="97"/>
      <c r="E1124" s="117" t="s">
        <v>716</v>
      </c>
      <c r="F1124" s="123"/>
      <c r="G1124" s="123"/>
      <c r="H1124" s="116">
        <f>H1125</f>
        <v>21.1</v>
      </c>
      <c r="I1124" s="116">
        <f>I1125</f>
        <v>21.1</v>
      </c>
      <c r="J1124" s="176">
        <f t="shared" si="116"/>
        <v>1</v>
      </c>
    </row>
    <row r="1125" spans="1:10" ht="18.75">
      <c r="A1125" s="120"/>
      <c r="B1125" s="120"/>
      <c r="C1125" s="8"/>
      <c r="D1125" s="97" t="s">
        <v>14</v>
      </c>
      <c r="E1125" s="117" t="s">
        <v>15</v>
      </c>
      <c r="F1125" s="123"/>
      <c r="G1125" s="123"/>
      <c r="H1125" s="116">
        <v>21.1</v>
      </c>
      <c r="I1125" s="116">
        <v>21.1</v>
      </c>
      <c r="J1125" s="176">
        <f t="shared" si="116"/>
        <v>1</v>
      </c>
    </row>
    <row r="1126" spans="1:10" ht="37.5">
      <c r="A1126" s="120"/>
      <c r="B1126" s="120"/>
      <c r="C1126" s="124" t="s">
        <v>688</v>
      </c>
      <c r="D1126" s="120"/>
      <c r="E1126" s="122" t="s">
        <v>717</v>
      </c>
      <c r="F1126" s="123"/>
      <c r="G1126" s="123"/>
      <c r="H1126" s="123">
        <f>H1127</f>
        <v>42</v>
      </c>
      <c r="I1126" s="123">
        <f>I1127</f>
        <v>42</v>
      </c>
      <c r="J1126" s="177">
        <f t="shared" si="116"/>
        <v>1</v>
      </c>
    </row>
    <row r="1127" spans="1:10" ht="18.75">
      <c r="A1127" s="120"/>
      <c r="B1127" s="120"/>
      <c r="C1127" s="124"/>
      <c r="D1127" s="120" t="s">
        <v>14</v>
      </c>
      <c r="E1127" s="122" t="s">
        <v>15</v>
      </c>
      <c r="F1127" s="123"/>
      <c r="G1127" s="123"/>
      <c r="H1127" s="123">
        <v>42</v>
      </c>
      <c r="I1127" s="123">
        <v>42</v>
      </c>
      <c r="J1127" s="177">
        <f t="shared" si="116"/>
        <v>1</v>
      </c>
    </row>
    <row r="1128" spans="1:10" ht="18.75">
      <c r="A1128" s="97"/>
      <c r="B1128" s="97"/>
      <c r="C1128" s="204"/>
      <c r="D1128" s="97"/>
      <c r="E1128" s="117"/>
      <c r="F1128" s="116"/>
      <c r="G1128" s="116"/>
      <c r="H1128" s="116"/>
      <c r="I1128" s="116"/>
      <c r="J1128" s="176"/>
    </row>
    <row r="1129" spans="1:10" ht="18.75">
      <c r="A1129" s="103" t="s">
        <v>329</v>
      </c>
      <c r="B1129" s="103"/>
      <c r="C1129" s="103" t="s">
        <v>589</v>
      </c>
      <c r="D1129" s="103" t="s">
        <v>589</v>
      </c>
      <c r="E1129" s="113" t="s">
        <v>853</v>
      </c>
      <c r="F1129" s="155" t="e">
        <f>F1130+F1138+F1165+F1185</f>
        <v>#REF!</v>
      </c>
      <c r="G1129" s="155" t="e">
        <f>G1130+G1138+G1165+G1185</f>
        <v>#REF!</v>
      </c>
      <c r="H1129" s="155">
        <f>H1130+H1138+H1165+H1185</f>
        <v>82727.4</v>
      </c>
      <c r="I1129" s="155">
        <f>I1130+I1138+I1165+I1185</f>
        <v>82725.4</v>
      </c>
      <c r="J1129" s="176">
        <f aca="true" t="shared" si="120" ref="J1129:J1192">I1129/H1129</f>
        <v>0.9999758242130177</v>
      </c>
    </row>
    <row r="1130" spans="1:10" ht="18.75">
      <c r="A1130" s="103"/>
      <c r="B1130" s="9" t="s">
        <v>256</v>
      </c>
      <c r="C1130" s="9"/>
      <c r="D1130" s="9"/>
      <c r="E1130" s="10" t="s">
        <v>257</v>
      </c>
      <c r="F1130" s="155">
        <f aca="true" t="shared" si="121" ref="F1130:I1135">F1131</f>
        <v>22</v>
      </c>
      <c r="G1130" s="155">
        <f t="shared" si="121"/>
        <v>0</v>
      </c>
      <c r="H1130" s="155">
        <f t="shared" si="121"/>
        <v>21.4</v>
      </c>
      <c r="I1130" s="155">
        <f t="shared" si="121"/>
        <v>21.4</v>
      </c>
      <c r="J1130" s="11">
        <f t="shared" si="120"/>
        <v>1</v>
      </c>
    </row>
    <row r="1131" spans="1:10" ht="18.75">
      <c r="A1131" s="103"/>
      <c r="B1131" s="9" t="s">
        <v>260</v>
      </c>
      <c r="C1131" s="9"/>
      <c r="D1131" s="9"/>
      <c r="E1131" s="10" t="s">
        <v>261</v>
      </c>
      <c r="F1131" s="155">
        <f t="shared" si="121"/>
        <v>22</v>
      </c>
      <c r="G1131" s="155">
        <f t="shared" si="121"/>
        <v>0</v>
      </c>
      <c r="H1131" s="155">
        <f t="shared" si="121"/>
        <v>21.4</v>
      </c>
      <c r="I1131" s="155">
        <f t="shared" si="121"/>
        <v>21.4</v>
      </c>
      <c r="J1131" s="11">
        <f t="shared" si="120"/>
        <v>1</v>
      </c>
    </row>
    <row r="1132" spans="1:10" ht="37.5">
      <c r="A1132" s="103"/>
      <c r="B1132" s="103"/>
      <c r="C1132" s="103" t="s">
        <v>221</v>
      </c>
      <c r="D1132" s="103" t="s">
        <v>589</v>
      </c>
      <c r="E1132" s="113" t="s">
        <v>336</v>
      </c>
      <c r="F1132" s="155">
        <f t="shared" si="121"/>
        <v>22</v>
      </c>
      <c r="G1132" s="155">
        <f t="shared" si="121"/>
        <v>0</v>
      </c>
      <c r="H1132" s="155">
        <f t="shared" si="121"/>
        <v>21.4</v>
      </c>
      <c r="I1132" s="155">
        <f t="shared" si="121"/>
        <v>21.4</v>
      </c>
      <c r="J1132" s="11">
        <f t="shared" si="120"/>
        <v>1</v>
      </c>
    </row>
    <row r="1133" spans="1:10" ht="18.75">
      <c r="A1133" s="103"/>
      <c r="B1133" s="103"/>
      <c r="C1133" s="103" t="s">
        <v>222</v>
      </c>
      <c r="D1133" s="103" t="s">
        <v>589</v>
      </c>
      <c r="E1133" s="113" t="s">
        <v>223</v>
      </c>
      <c r="F1133" s="155">
        <f t="shared" si="121"/>
        <v>22</v>
      </c>
      <c r="G1133" s="155">
        <f t="shared" si="121"/>
        <v>0</v>
      </c>
      <c r="H1133" s="155">
        <f t="shared" si="121"/>
        <v>21.4</v>
      </c>
      <c r="I1133" s="155">
        <f t="shared" si="121"/>
        <v>21.4</v>
      </c>
      <c r="J1133" s="11">
        <f t="shared" si="120"/>
        <v>1</v>
      </c>
    </row>
    <row r="1134" spans="1:10" ht="37.5">
      <c r="A1134" s="103"/>
      <c r="B1134" s="103"/>
      <c r="C1134" s="103" t="s">
        <v>224</v>
      </c>
      <c r="D1134" s="103"/>
      <c r="E1134" s="113" t="s">
        <v>225</v>
      </c>
      <c r="F1134" s="155">
        <f t="shared" si="121"/>
        <v>22</v>
      </c>
      <c r="G1134" s="155">
        <f t="shared" si="121"/>
        <v>0</v>
      </c>
      <c r="H1134" s="155">
        <f t="shared" si="121"/>
        <v>21.4</v>
      </c>
      <c r="I1134" s="155">
        <f t="shared" si="121"/>
        <v>21.4</v>
      </c>
      <c r="J1134" s="11">
        <f t="shared" si="120"/>
        <v>1</v>
      </c>
    </row>
    <row r="1135" spans="1:10" ht="18.75">
      <c r="A1135" s="97"/>
      <c r="B1135" s="97"/>
      <c r="C1135" s="97" t="s">
        <v>226</v>
      </c>
      <c r="D1135" s="97" t="s">
        <v>589</v>
      </c>
      <c r="E1135" s="115" t="s">
        <v>227</v>
      </c>
      <c r="F1135" s="156">
        <f>F1136</f>
        <v>22</v>
      </c>
      <c r="G1135" s="156">
        <f t="shared" si="121"/>
        <v>0</v>
      </c>
      <c r="H1135" s="156">
        <f>H1136+H1137</f>
        <v>21.4</v>
      </c>
      <c r="I1135" s="156">
        <f>I1136+I1137</f>
        <v>21.4</v>
      </c>
      <c r="J1135" s="176">
        <f t="shared" si="120"/>
        <v>1</v>
      </c>
    </row>
    <row r="1136" spans="1:10" ht="37.5">
      <c r="A1136" s="97"/>
      <c r="B1136" s="97"/>
      <c r="C1136" s="97"/>
      <c r="D1136" s="97" t="s">
        <v>36</v>
      </c>
      <c r="E1136" s="117" t="s">
        <v>37</v>
      </c>
      <c r="F1136" s="116">
        <v>22</v>
      </c>
      <c r="G1136" s="116"/>
      <c r="H1136" s="116">
        <v>6</v>
      </c>
      <c r="I1136" s="116">
        <v>6</v>
      </c>
      <c r="J1136" s="176">
        <f t="shared" si="120"/>
        <v>1</v>
      </c>
    </row>
    <row r="1137" spans="1:10" ht="18.75">
      <c r="A1137" s="97"/>
      <c r="B1137" s="97"/>
      <c r="C1137" s="97"/>
      <c r="D1137" s="97" t="s">
        <v>18</v>
      </c>
      <c r="E1137" s="117" t="s">
        <v>19</v>
      </c>
      <c r="F1137" s="116"/>
      <c r="G1137" s="116"/>
      <c r="H1137" s="116">
        <v>15.4</v>
      </c>
      <c r="I1137" s="116">
        <v>15.4</v>
      </c>
      <c r="J1137" s="176">
        <f t="shared" si="120"/>
        <v>1</v>
      </c>
    </row>
    <row r="1138" spans="1:10" ht="18.75">
      <c r="A1138" s="97"/>
      <c r="B1138" s="9" t="s">
        <v>301</v>
      </c>
      <c r="C1138" s="9"/>
      <c r="D1138" s="9"/>
      <c r="E1138" s="10" t="s">
        <v>302</v>
      </c>
      <c r="F1138" s="114" t="e">
        <f>F1139+F1154+#REF!</f>
        <v>#REF!</v>
      </c>
      <c r="G1138" s="114" t="e">
        <f>G1139+G1154+#REF!</f>
        <v>#REF!</v>
      </c>
      <c r="H1138" s="114">
        <f>H1139+H1154</f>
        <v>14686.699999999999</v>
      </c>
      <c r="I1138" s="114">
        <f>I1139+I1154</f>
        <v>14684.699999999999</v>
      </c>
      <c r="J1138" s="11">
        <f t="shared" si="120"/>
        <v>0.9998638223698993</v>
      </c>
    </row>
    <row r="1139" spans="1:10" ht="18.75">
      <c r="A1139" s="97"/>
      <c r="B1139" s="103" t="s">
        <v>606</v>
      </c>
      <c r="C1139" s="103"/>
      <c r="D1139" s="103"/>
      <c r="E1139" s="119" t="s">
        <v>607</v>
      </c>
      <c r="F1139" s="114">
        <f>F1145</f>
        <v>12735.3</v>
      </c>
      <c r="G1139" s="114">
        <f>G1145</f>
        <v>-63</v>
      </c>
      <c r="H1139" s="114">
        <f>H1145+H1140</f>
        <v>14536.699999999999</v>
      </c>
      <c r="I1139" s="114">
        <f>I1145+I1140</f>
        <v>14536.699999999999</v>
      </c>
      <c r="J1139" s="11">
        <f t="shared" si="120"/>
        <v>1</v>
      </c>
    </row>
    <row r="1140" spans="1:10" ht="37.5">
      <c r="A1140" s="97"/>
      <c r="B1140" s="103"/>
      <c r="C1140" s="103" t="s">
        <v>84</v>
      </c>
      <c r="D1140" s="103" t="s">
        <v>589</v>
      </c>
      <c r="E1140" s="113" t="s">
        <v>744</v>
      </c>
      <c r="F1140" s="114"/>
      <c r="G1140" s="114"/>
      <c r="H1140" s="114">
        <f aca="true" t="shared" si="122" ref="H1140:I1143">H1141</f>
        <v>200.6</v>
      </c>
      <c r="I1140" s="114">
        <f t="shared" si="122"/>
        <v>200.6</v>
      </c>
      <c r="J1140" s="11">
        <f t="shared" si="120"/>
        <v>1</v>
      </c>
    </row>
    <row r="1141" spans="1:10" ht="18.75">
      <c r="A1141" s="97"/>
      <c r="B1141" s="103"/>
      <c r="C1141" s="103" t="s">
        <v>85</v>
      </c>
      <c r="D1141" s="103" t="s">
        <v>589</v>
      </c>
      <c r="E1141" s="113" t="s">
        <v>280</v>
      </c>
      <c r="F1141" s="114"/>
      <c r="G1141" s="114"/>
      <c r="H1141" s="114">
        <f t="shared" si="122"/>
        <v>200.6</v>
      </c>
      <c r="I1141" s="114">
        <f t="shared" si="122"/>
        <v>200.6</v>
      </c>
      <c r="J1141" s="11">
        <f t="shared" si="120"/>
        <v>1</v>
      </c>
    </row>
    <row r="1142" spans="1:10" ht="18.75">
      <c r="A1142" s="97"/>
      <c r="B1142" s="103"/>
      <c r="C1142" s="103" t="s">
        <v>347</v>
      </c>
      <c r="D1142" s="103"/>
      <c r="E1142" s="113" t="s">
        <v>663</v>
      </c>
      <c r="F1142" s="114"/>
      <c r="G1142" s="114"/>
      <c r="H1142" s="114">
        <f t="shared" si="122"/>
        <v>200.6</v>
      </c>
      <c r="I1142" s="114">
        <f t="shared" si="122"/>
        <v>200.6</v>
      </c>
      <c r="J1142" s="11">
        <f t="shared" si="120"/>
        <v>1</v>
      </c>
    </row>
    <row r="1143" spans="1:10" ht="18.75">
      <c r="A1143" s="97"/>
      <c r="B1143" s="103"/>
      <c r="C1143" s="97" t="s">
        <v>346</v>
      </c>
      <c r="D1143" s="97" t="s">
        <v>589</v>
      </c>
      <c r="E1143" s="115" t="s">
        <v>345</v>
      </c>
      <c r="F1143" s="114"/>
      <c r="G1143" s="114"/>
      <c r="H1143" s="116">
        <f t="shared" si="122"/>
        <v>200.6</v>
      </c>
      <c r="I1143" s="116">
        <f t="shared" si="122"/>
        <v>200.6</v>
      </c>
      <c r="J1143" s="176">
        <f t="shared" si="120"/>
        <v>1</v>
      </c>
    </row>
    <row r="1144" spans="1:10" ht="18.75">
      <c r="A1144" s="97"/>
      <c r="B1144" s="103"/>
      <c r="C1144" s="97"/>
      <c r="D1144" s="97" t="s">
        <v>14</v>
      </c>
      <c r="E1144" s="117" t="s">
        <v>15</v>
      </c>
      <c r="F1144" s="114"/>
      <c r="G1144" s="114"/>
      <c r="H1144" s="116">
        <v>200.6</v>
      </c>
      <c r="I1144" s="116">
        <v>200.6</v>
      </c>
      <c r="J1144" s="176">
        <f t="shared" si="120"/>
        <v>1</v>
      </c>
    </row>
    <row r="1145" spans="1:10" ht="18.75">
      <c r="A1145" s="103"/>
      <c r="B1145" s="103"/>
      <c r="C1145" s="103" t="s">
        <v>185</v>
      </c>
      <c r="D1145" s="103" t="s">
        <v>589</v>
      </c>
      <c r="E1145" s="113" t="s">
        <v>809</v>
      </c>
      <c r="F1145" s="155">
        <f>F1150+F1146</f>
        <v>12735.3</v>
      </c>
      <c r="G1145" s="155">
        <f>G1150+G1146</f>
        <v>-63</v>
      </c>
      <c r="H1145" s="155">
        <f>H1150+H1146</f>
        <v>14336.099999999999</v>
      </c>
      <c r="I1145" s="155">
        <f>I1150+I1146</f>
        <v>14336.099999999999</v>
      </c>
      <c r="J1145" s="11">
        <f t="shared" si="120"/>
        <v>1</v>
      </c>
    </row>
    <row r="1146" spans="1:10" ht="18.75">
      <c r="A1146" s="103"/>
      <c r="B1146" s="103"/>
      <c r="C1146" s="103" t="s">
        <v>610</v>
      </c>
      <c r="D1146" s="97"/>
      <c r="E1146" s="5" t="s">
        <v>399</v>
      </c>
      <c r="F1146" s="155">
        <f>F1147</f>
        <v>0</v>
      </c>
      <c r="G1146" s="155">
        <f aca="true" t="shared" si="123" ref="G1146:I1148">G1147</f>
        <v>0</v>
      </c>
      <c r="H1146" s="155">
        <f t="shared" si="123"/>
        <v>485.8</v>
      </c>
      <c r="I1146" s="155">
        <f t="shared" si="123"/>
        <v>485.8</v>
      </c>
      <c r="J1146" s="11">
        <f t="shared" si="120"/>
        <v>1</v>
      </c>
    </row>
    <row r="1147" spans="1:10" ht="18.75">
      <c r="A1147" s="103"/>
      <c r="B1147" s="103"/>
      <c r="C1147" s="103" t="s">
        <v>187</v>
      </c>
      <c r="D1147" s="97"/>
      <c r="E1147" s="113" t="s">
        <v>692</v>
      </c>
      <c r="F1147" s="155">
        <f>F1148</f>
        <v>0</v>
      </c>
      <c r="G1147" s="155">
        <f t="shared" si="123"/>
        <v>0</v>
      </c>
      <c r="H1147" s="155">
        <f t="shared" si="123"/>
        <v>485.8</v>
      </c>
      <c r="I1147" s="155">
        <f t="shared" si="123"/>
        <v>485.8</v>
      </c>
      <c r="J1147" s="11">
        <f t="shared" si="120"/>
        <v>1</v>
      </c>
    </row>
    <row r="1148" spans="1:10" ht="18.75">
      <c r="A1148" s="103"/>
      <c r="B1148" s="103"/>
      <c r="C1148" s="97" t="s">
        <v>189</v>
      </c>
      <c r="D1148" s="97" t="s">
        <v>589</v>
      </c>
      <c r="E1148" s="115" t="s">
        <v>810</v>
      </c>
      <c r="F1148" s="156">
        <f>F1149</f>
        <v>0</v>
      </c>
      <c r="G1148" s="156">
        <f t="shared" si="123"/>
        <v>0</v>
      </c>
      <c r="H1148" s="156">
        <f t="shared" si="123"/>
        <v>485.8</v>
      </c>
      <c r="I1148" s="156">
        <f t="shared" si="123"/>
        <v>485.8</v>
      </c>
      <c r="J1148" s="176">
        <f t="shared" si="120"/>
        <v>1</v>
      </c>
    </row>
    <row r="1149" spans="1:10" ht="18.75">
      <c r="A1149" s="103"/>
      <c r="B1149" s="103"/>
      <c r="C1149" s="97"/>
      <c r="D1149" s="97" t="s">
        <v>14</v>
      </c>
      <c r="E1149" s="117" t="s">
        <v>15</v>
      </c>
      <c r="F1149" s="116">
        <v>0</v>
      </c>
      <c r="G1149" s="116">
        <v>0</v>
      </c>
      <c r="H1149" s="116">
        <v>485.8</v>
      </c>
      <c r="I1149" s="116">
        <v>485.8</v>
      </c>
      <c r="J1149" s="176">
        <f t="shared" si="120"/>
        <v>1</v>
      </c>
    </row>
    <row r="1150" spans="1:10" ht="37.5">
      <c r="A1150" s="103"/>
      <c r="B1150" s="103"/>
      <c r="C1150" s="103" t="s">
        <v>193</v>
      </c>
      <c r="D1150" s="103" t="s">
        <v>589</v>
      </c>
      <c r="E1150" s="113" t="s">
        <v>854</v>
      </c>
      <c r="F1150" s="155">
        <f aca="true" t="shared" si="124" ref="F1150:I1152">F1151</f>
        <v>12735.3</v>
      </c>
      <c r="G1150" s="155">
        <f t="shared" si="124"/>
        <v>-63</v>
      </c>
      <c r="H1150" s="155">
        <f t="shared" si="124"/>
        <v>13850.3</v>
      </c>
      <c r="I1150" s="155">
        <f t="shared" si="124"/>
        <v>13850.3</v>
      </c>
      <c r="J1150" s="11">
        <f t="shared" si="120"/>
        <v>1</v>
      </c>
    </row>
    <row r="1151" spans="1:10" ht="37.5">
      <c r="A1151" s="103"/>
      <c r="B1151" s="103"/>
      <c r="C1151" s="103" t="s">
        <v>194</v>
      </c>
      <c r="D1151" s="103"/>
      <c r="E1151" s="113" t="s">
        <v>32</v>
      </c>
      <c r="F1151" s="155">
        <f t="shared" si="124"/>
        <v>12735.3</v>
      </c>
      <c r="G1151" s="155">
        <f t="shared" si="124"/>
        <v>-63</v>
      </c>
      <c r="H1151" s="155">
        <f t="shared" si="124"/>
        <v>13850.3</v>
      </c>
      <c r="I1151" s="155">
        <f t="shared" si="124"/>
        <v>13850.3</v>
      </c>
      <c r="J1151" s="11">
        <f t="shared" si="120"/>
        <v>1</v>
      </c>
    </row>
    <row r="1152" spans="1:10" ht="18.75">
      <c r="A1152" s="103"/>
      <c r="B1152" s="103"/>
      <c r="C1152" s="97" t="s">
        <v>196</v>
      </c>
      <c r="D1152" s="97" t="s">
        <v>589</v>
      </c>
      <c r="E1152" s="115" t="s">
        <v>41</v>
      </c>
      <c r="F1152" s="156">
        <f t="shared" si="124"/>
        <v>12735.3</v>
      </c>
      <c r="G1152" s="156">
        <f t="shared" si="124"/>
        <v>-63</v>
      </c>
      <c r="H1152" s="156">
        <f t="shared" si="124"/>
        <v>13850.3</v>
      </c>
      <c r="I1152" s="156">
        <f t="shared" si="124"/>
        <v>13850.3</v>
      </c>
      <c r="J1152" s="176">
        <f t="shared" si="120"/>
        <v>1</v>
      </c>
    </row>
    <row r="1153" spans="1:10" ht="18.75">
      <c r="A1153" s="97"/>
      <c r="B1153" s="103"/>
      <c r="C1153" s="97"/>
      <c r="D1153" s="97" t="s">
        <v>14</v>
      </c>
      <c r="E1153" s="117" t="s">
        <v>15</v>
      </c>
      <c r="F1153" s="116">
        <v>12735.3</v>
      </c>
      <c r="G1153" s="116">
        <v>-63</v>
      </c>
      <c r="H1153" s="116">
        <v>13850.3</v>
      </c>
      <c r="I1153" s="116">
        <v>13850.3</v>
      </c>
      <c r="J1153" s="176">
        <f t="shared" si="120"/>
        <v>1</v>
      </c>
    </row>
    <row r="1154" spans="1:10" ht="18.75">
      <c r="A1154" s="97"/>
      <c r="B1154" s="103" t="s">
        <v>648</v>
      </c>
      <c r="C1154" s="103"/>
      <c r="D1154" s="103"/>
      <c r="E1154" s="119" t="s">
        <v>649</v>
      </c>
      <c r="F1154" s="114">
        <f>F1155+F1160</f>
        <v>100</v>
      </c>
      <c r="G1154" s="114">
        <f>G1155+G1160</f>
        <v>0</v>
      </c>
      <c r="H1154" s="114">
        <f>H1155+H1160</f>
        <v>150</v>
      </c>
      <c r="I1154" s="114">
        <f>I1155+I1160</f>
        <v>148</v>
      </c>
      <c r="J1154" s="11">
        <f t="shared" si="120"/>
        <v>0.9866666666666667</v>
      </c>
    </row>
    <row r="1155" spans="1:10" ht="18.75">
      <c r="A1155" s="97"/>
      <c r="B1155" s="97"/>
      <c r="C1155" s="103" t="s">
        <v>185</v>
      </c>
      <c r="D1155" s="103" t="s">
        <v>589</v>
      </c>
      <c r="E1155" s="113" t="s">
        <v>809</v>
      </c>
      <c r="F1155" s="114">
        <f aca="true" t="shared" si="125" ref="F1155:I1158">F1156</f>
        <v>90</v>
      </c>
      <c r="G1155" s="114">
        <f t="shared" si="125"/>
        <v>0</v>
      </c>
      <c r="H1155" s="114">
        <f t="shared" si="125"/>
        <v>102</v>
      </c>
      <c r="I1155" s="114">
        <f t="shared" si="125"/>
        <v>102</v>
      </c>
      <c r="J1155" s="11">
        <f t="shared" si="120"/>
        <v>1</v>
      </c>
    </row>
    <row r="1156" spans="1:10" ht="37.5">
      <c r="A1156" s="97"/>
      <c r="B1156" s="97"/>
      <c r="C1156" s="103" t="s">
        <v>193</v>
      </c>
      <c r="D1156" s="103" t="s">
        <v>589</v>
      </c>
      <c r="E1156" s="113" t="s">
        <v>854</v>
      </c>
      <c r="F1156" s="114">
        <f t="shared" si="125"/>
        <v>90</v>
      </c>
      <c r="G1156" s="114">
        <f t="shared" si="125"/>
        <v>0</v>
      </c>
      <c r="H1156" s="114">
        <f t="shared" si="125"/>
        <v>102</v>
      </c>
      <c r="I1156" s="114">
        <f t="shared" si="125"/>
        <v>102</v>
      </c>
      <c r="J1156" s="11">
        <f t="shared" si="120"/>
        <v>1</v>
      </c>
    </row>
    <row r="1157" spans="1:10" ht="37.5">
      <c r="A1157" s="97"/>
      <c r="B1157" s="97"/>
      <c r="C1157" s="103" t="s">
        <v>194</v>
      </c>
      <c r="D1157" s="103"/>
      <c r="E1157" s="113" t="s">
        <v>32</v>
      </c>
      <c r="F1157" s="114">
        <f>F1158</f>
        <v>90</v>
      </c>
      <c r="G1157" s="114">
        <f>G1158</f>
        <v>0</v>
      </c>
      <c r="H1157" s="114">
        <f>H1158</f>
        <v>102</v>
      </c>
      <c r="I1157" s="114">
        <f>I1158</f>
        <v>102</v>
      </c>
      <c r="J1157" s="11">
        <f t="shared" si="120"/>
        <v>1</v>
      </c>
    </row>
    <row r="1158" spans="1:10" ht="18.75">
      <c r="A1158" s="97"/>
      <c r="B1158" s="97"/>
      <c r="C1158" s="97" t="s">
        <v>197</v>
      </c>
      <c r="D1158" s="97" t="s">
        <v>589</v>
      </c>
      <c r="E1158" s="115" t="s">
        <v>626</v>
      </c>
      <c r="F1158" s="116">
        <f t="shared" si="125"/>
        <v>90</v>
      </c>
      <c r="G1158" s="116">
        <f t="shared" si="125"/>
        <v>0</v>
      </c>
      <c r="H1158" s="116">
        <f t="shared" si="125"/>
        <v>102</v>
      </c>
      <c r="I1158" s="116">
        <f t="shared" si="125"/>
        <v>102</v>
      </c>
      <c r="J1158" s="176">
        <f t="shared" si="120"/>
        <v>1</v>
      </c>
    </row>
    <row r="1159" spans="1:10" ht="18.75">
      <c r="A1159" s="97"/>
      <c r="B1159" s="97"/>
      <c r="C1159" s="97"/>
      <c r="D1159" s="97" t="s">
        <v>14</v>
      </c>
      <c r="E1159" s="117" t="s">
        <v>15</v>
      </c>
      <c r="F1159" s="116">
        <v>90</v>
      </c>
      <c r="G1159" s="116"/>
      <c r="H1159" s="116">
        <v>102</v>
      </c>
      <c r="I1159" s="116">
        <v>102</v>
      </c>
      <c r="J1159" s="176">
        <f t="shared" si="120"/>
        <v>1</v>
      </c>
    </row>
    <row r="1160" spans="1:10" ht="37.5">
      <c r="A1160" s="97"/>
      <c r="B1160" s="97"/>
      <c r="C1160" s="103" t="s">
        <v>221</v>
      </c>
      <c r="D1160" s="103" t="s">
        <v>589</v>
      </c>
      <c r="E1160" s="113" t="s">
        <v>855</v>
      </c>
      <c r="F1160" s="114">
        <f aca="true" t="shared" si="126" ref="F1160:I1163">F1161</f>
        <v>10</v>
      </c>
      <c r="G1160" s="114">
        <f t="shared" si="126"/>
        <v>0</v>
      </c>
      <c r="H1160" s="114">
        <f t="shared" si="126"/>
        <v>48</v>
      </c>
      <c r="I1160" s="114">
        <f t="shared" si="126"/>
        <v>46</v>
      </c>
      <c r="J1160" s="11">
        <f t="shared" si="120"/>
        <v>0.9583333333333334</v>
      </c>
    </row>
    <row r="1161" spans="1:10" ht="18.75">
      <c r="A1161" s="97"/>
      <c r="B1161" s="97"/>
      <c r="C1161" s="103" t="s">
        <v>222</v>
      </c>
      <c r="D1161" s="103" t="s">
        <v>589</v>
      </c>
      <c r="E1161" s="113" t="s">
        <v>223</v>
      </c>
      <c r="F1161" s="114">
        <f t="shared" si="126"/>
        <v>10</v>
      </c>
      <c r="G1161" s="114">
        <f t="shared" si="126"/>
        <v>0</v>
      </c>
      <c r="H1161" s="114">
        <f t="shared" si="126"/>
        <v>48</v>
      </c>
      <c r="I1161" s="114">
        <f t="shared" si="126"/>
        <v>46</v>
      </c>
      <c r="J1161" s="11">
        <f t="shared" si="120"/>
        <v>0.9583333333333334</v>
      </c>
    </row>
    <row r="1162" spans="1:10" ht="37.5">
      <c r="A1162" s="97"/>
      <c r="B1162" s="97"/>
      <c r="C1162" s="103" t="s">
        <v>224</v>
      </c>
      <c r="D1162" s="103"/>
      <c r="E1162" s="113" t="s">
        <v>225</v>
      </c>
      <c r="F1162" s="114">
        <f t="shared" si="126"/>
        <v>10</v>
      </c>
      <c r="G1162" s="114">
        <f t="shared" si="126"/>
        <v>0</v>
      </c>
      <c r="H1162" s="114">
        <f t="shared" si="126"/>
        <v>48</v>
      </c>
      <c r="I1162" s="114">
        <f t="shared" si="126"/>
        <v>46</v>
      </c>
      <c r="J1162" s="11">
        <f t="shared" si="120"/>
        <v>0.9583333333333334</v>
      </c>
    </row>
    <row r="1163" spans="1:10" ht="18.75">
      <c r="A1163" s="97"/>
      <c r="B1163" s="97"/>
      <c r="C1163" s="97" t="s">
        <v>226</v>
      </c>
      <c r="D1163" s="97" t="s">
        <v>589</v>
      </c>
      <c r="E1163" s="115" t="s">
        <v>227</v>
      </c>
      <c r="F1163" s="116">
        <f t="shared" si="126"/>
        <v>10</v>
      </c>
      <c r="G1163" s="116">
        <f t="shared" si="126"/>
        <v>0</v>
      </c>
      <c r="H1163" s="116">
        <f t="shared" si="126"/>
        <v>48</v>
      </c>
      <c r="I1163" s="116">
        <f t="shared" si="126"/>
        <v>46</v>
      </c>
      <c r="J1163" s="176">
        <f t="shared" si="120"/>
        <v>0.9583333333333334</v>
      </c>
    </row>
    <row r="1164" spans="1:10" ht="18.75">
      <c r="A1164" s="97"/>
      <c r="B1164" s="97"/>
      <c r="C1164" s="97"/>
      <c r="D1164" s="97" t="s">
        <v>18</v>
      </c>
      <c r="E1164" s="117" t="s">
        <v>19</v>
      </c>
      <c r="F1164" s="116">
        <v>10</v>
      </c>
      <c r="G1164" s="116"/>
      <c r="H1164" s="116">
        <v>48</v>
      </c>
      <c r="I1164" s="116">
        <v>46</v>
      </c>
      <c r="J1164" s="176">
        <f t="shared" si="120"/>
        <v>0.9583333333333334</v>
      </c>
    </row>
    <row r="1165" spans="1:10" ht="18.75">
      <c r="A1165" s="97"/>
      <c r="B1165" s="9" t="s">
        <v>311</v>
      </c>
      <c r="C1165" s="9"/>
      <c r="D1165" s="9"/>
      <c r="E1165" s="157" t="s">
        <v>312</v>
      </c>
      <c r="F1165" s="155">
        <f>F1179</f>
        <v>600</v>
      </c>
      <c r="G1165" s="155">
        <f>G1179</f>
        <v>0</v>
      </c>
      <c r="H1165" s="155">
        <f>H1179+H1166</f>
        <v>832</v>
      </c>
      <c r="I1165" s="155">
        <f>I1179+I1166</f>
        <v>832</v>
      </c>
      <c r="J1165" s="11">
        <f t="shared" si="120"/>
        <v>1</v>
      </c>
    </row>
    <row r="1166" spans="1:10" ht="18.75">
      <c r="A1166" s="97"/>
      <c r="B1166" s="9" t="s">
        <v>315</v>
      </c>
      <c r="C1166" s="9"/>
      <c r="D1166" s="9"/>
      <c r="E1166" s="10" t="s">
        <v>316</v>
      </c>
      <c r="F1166" s="155"/>
      <c r="G1166" s="155"/>
      <c r="H1166" s="155">
        <f>H1167+H1172</f>
        <v>52</v>
      </c>
      <c r="I1166" s="155">
        <f>I1167+I1172</f>
        <v>52</v>
      </c>
      <c r="J1166" s="11">
        <f t="shared" si="120"/>
        <v>1</v>
      </c>
    </row>
    <row r="1167" spans="1:10" ht="18.75">
      <c r="A1167" s="97"/>
      <c r="B1167" s="9"/>
      <c r="C1167" s="103" t="s">
        <v>9</v>
      </c>
      <c r="D1167" s="103" t="s">
        <v>589</v>
      </c>
      <c r="E1167" s="113" t="s">
        <v>10</v>
      </c>
      <c r="F1167" s="155"/>
      <c r="G1167" s="155"/>
      <c r="H1167" s="155">
        <f aca="true" t="shared" si="127" ref="H1167:I1170">H1168</f>
        <v>25</v>
      </c>
      <c r="I1167" s="155">
        <f t="shared" si="127"/>
        <v>25</v>
      </c>
      <c r="J1167" s="11">
        <f t="shared" si="120"/>
        <v>1</v>
      </c>
    </row>
    <row r="1168" spans="1:10" ht="18.75">
      <c r="A1168" s="97"/>
      <c r="B1168" s="9"/>
      <c r="C1168" s="103" t="s">
        <v>11</v>
      </c>
      <c r="D1168" s="103" t="s">
        <v>589</v>
      </c>
      <c r="E1168" s="113" t="s">
        <v>12</v>
      </c>
      <c r="F1168" s="155"/>
      <c r="G1168" s="155"/>
      <c r="H1168" s="155">
        <f t="shared" si="127"/>
        <v>25</v>
      </c>
      <c r="I1168" s="155">
        <f t="shared" si="127"/>
        <v>25</v>
      </c>
      <c r="J1168" s="11">
        <f t="shared" si="120"/>
        <v>1</v>
      </c>
    </row>
    <row r="1169" spans="1:10" ht="37.5">
      <c r="A1169" s="97"/>
      <c r="B1169" s="9"/>
      <c r="C1169" s="103" t="s">
        <v>20</v>
      </c>
      <c r="D1169" s="103"/>
      <c r="E1169" s="113" t="s">
        <v>684</v>
      </c>
      <c r="F1169" s="155"/>
      <c r="G1169" s="155"/>
      <c r="H1169" s="155">
        <f t="shared" si="127"/>
        <v>25</v>
      </c>
      <c r="I1169" s="155">
        <f t="shared" si="127"/>
        <v>25</v>
      </c>
      <c r="J1169" s="11">
        <f t="shared" si="120"/>
        <v>1</v>
      </c>
    </row>
    <row r="1170" spans="1:10" ht="18.75">
      <c r="A1170" s="97"/>
      <c r="B1170" s="9"/>
      <c r="C1170" s="120" t="s">
        <v>1044</v>
      </c>
      <c r="D1170" s="103"/>
      <c r="E1170" s="125" t="s">
        <v>1045</v>
      </c>
      <c r="F1170" s="155"/>
      <c r="G1170" s="155"/>
      <c r="H1170" s="205">
        <f t="shared" si="127"/>
        <v>25</v>
      </c>
      <c r="I1170" s="205">
        <f t="shared" si="127"/>
        <v>25</v>
      </c>
      <c r="J1170" s="177">
        <f t="shared" si="120"/>
        <v>1</v>
      </c>
    </row>
    <row r="1171" spans="1:10" ht="18.75">
      <c r="A1171" s="97"/>
      <c r="B1171" s="9"/>
      <c r="C1171" s="103"/>
      <c r="D1171" s="120" t="s">
        <v>14</v>
      </c>
      <c r="E1171" s="122" t="s">
        <v>15</v>
      </c>
      <c r="F1171" s="155"/>
      <c r="G1171" s="155"/>
      <c r="H1171" s="123">
        <v>25</v>
      </c>
      <c r="I1171" s="123">
        <v>25</v>
      </c>
      <c r="J1171" s="177">
        <f t="shared" si="120"/>
        <v>1</v>
      </c>
    </row>
    <row r="1172" spans="1:10" ht="18.75">
      <c r="A1172" s="97"/>
      <c r="B1172" s="9"/>
      <c r="C1172" s="103" t="s">
        <v>212</v>
      </c>
      <c r="D1172" s="103" t="s">
        <v>589</v>
      </c>
      <c r="E1172" s="113" t="s">
        <v>921</v>
      </c>
      <c r="F1172" s="114">
        <f aca="true" t="shared" si="128" ref="F1172:I1173">F1173</f>
        <v>826</v>
      </c>
      <c r="G1172" s="114">
        <f t="shared" si="128"/>
        <v>0</v>
      </c>
      <c r="H1172" s="114">
        <f t="shared" si="128"/>
        <v>27</v>
      </c>
      <c r="I1172" s="114">
        <f t="shared" si="128"/>
        <v>27</v>
      </c>
      <c r="J1172" s="11">
        <f t="shared" si="120"/>
        <v>1</v>
      </c>
    </row>
    <row r="1173" spans="1:10" ht="37.5">
      <c r="A1173" s="97"/>
      <c r="B1173" s="9"/>
      <c r="C1173" s="103" t="s">
        <v>216</v>
      </c>
      <c r="D1173" s="103" t="s">
        <v>589</v>
      </c>
      <c r="E1173" s="113" t="s">
        <v>922</v>
      </c>
      <c r="F1173" s="114">
        <f t="shared" si="128"/>
        <v>826</v>
      </c>
      <c r="G1173" s="114">
        <f t="shared" si="128"/>
        <v>0</v>
      </c>
      <c r="H1173" s="114">
        <f t="shared" si="128"/>
        <v>27</v>
      </c>
      <c r="I1173" s="114">
        <f t="shared" si="128"/>
        <v>27</v>
      </c>
      <c r="J1173" s="11">
        <f t="shared" si="120"/>
        <v>1</v>
      </c>
    </row>
    <row r="1174" spans="1:10" ht="18.75">
      <c r="A1174" s="97"/>
      <c r="B1174" s="9"/>
      <c r="C1174" s="103" t="s">
        <v>217</v>
      </c>
      <c r="D1174" s="103"/>
      <c r="E1174" s="113" t="s">
        <v>218</v>
      </c>
      <c r="F1174" s="114">
        <f>F1175+F1177</f>
        <v>826</v>
      </c>
      <c r="G1174" s="114">
        <f>G1175+G1177</f>
        <v>0</v>
      </c>
      <c r="H1174" s="114">
        <f>H1175+H1177</f>
        <v>27</v>
      </c>
      <c r="I1174" s="114">
        <f>I1175+I1177</f>
        <v>27</v>
      </c>
      <c r="J1174" s="11">
        <f t="shared" si="120"/>
        <v>1</v>
      </c>
    </row>
    <row r="1175" spans="1:10" ht="37.5">
      <c r="A1175" s="97"/>
      <c r="B1175" s="9"/>
      <c r="C1175" s="8" t="s">
        <v>688</v>
      </c>
      <c r="D1175" s="97"/>
      <c r="E1175" s="117" t="s">
        <v>716</v>
      </c>
      <c r="F1175" s="116">
        <f>F1176</f>
        <v>272</v>
      </c>
      <c r="G1175" s="116">
        <f>G1176</f>
        <v>0</v>
      </c>
      <c r="H1175" s="116">
        <f>H1176</f>
        <v>9</v>
      </c>
      <c r="I1175" s="116">
        <f>I1176</f>
        <v>9</v>
      </c>
      <c r="J1175" s="176">
        <f t="shared" si="120"/>
        <v>1</v>
      </c>
    </row>
    <row r="1176" spans="1:10" ht="18.75">
      <c r="A1176" s="97"/>
      <c r="B1176" s="9"/>
      <c r="C1176" s="8"/>
      <c r="D1176" s="97" t="s">
        <v>14</v>
      </c>
      <c r="E1176" s="117" t="s">
        <v>15</v>
      </c>
      <c r="F1176" s="116">
        <v>272</v>
      </c>
      <c r="G1176" s="116"/>
      <c r="H1176" s="116">
        <v>9</v>
      </c>
      <c r="I1176" s="116">
        <v>9</v>
      </c>
      <c r="J1176" s="176">
        <f t="shared" si="120"/>
        <v>1</v>
      </c>
    </row>
    <row r="1177" spans="1:10" ht="37.5">
      <c r="A1177" s="97"/>
      <c r="B1177" s="9"/>
      <c r="C1177" s="124" t="s">
        <v>688</v>
      </c>
      <c r="D1177" s="120"/>
      <c r="E1177" s="122" t="s">
        <v>717</v>
      </c>
      <c r="F1177" s="132">
        <f>F1178</f>
        <v>554</v>
      </c>
      <c r="G1177" s="132">
        <f>G1178</f>
        <v>0</v>
      </c>
      <c r="H1177" s="132">
        <f>H1178</f>
        <v>18</v>
      </c>
      <c r="I1177" s="132">
        <f>I1178</f>
        <v>18</v>
      </c>
      <c r="J1177" s="177">
        <f t="shared" si="120"/>
        <v>1</v>
      </c>
    </row>
    <row r="1178" spans="1:10" ht="18.75">
      <c r="A1178" s="97"/>
      <c r="B1178" s="9"/>
      <c r="C1178" s="124"/>
      <c r="D1178" s="120" t="s">
        <v>14</v>
      </c>
      <c r="E1178" s="122" t="s">
        <v>15</v>
      </c>
      <c r="F1178" s="132">
        <v>554</v>
      </c>
      <c r="G1178" s="132"/>
      <c r="H1178" s="132">
        <v>18</v>
      </c>
      <c r="I1178" s="132">
        <v>18</v>
      </c>
      <c r="J1178" s="177">
        <f t="shared" si="120"/>
        <v>1</v>
      </c>
    </row>
    <row r="1179" spans="1:10" ht="18.75">
      <c r="A1179" s="97"/>
      <c r="B1179" s="118">
        <v>1006</v>
      </c>
      <c r="C1179" s="118"/>
      <c r="D1179" s="9"/>
      <c r="E1179" s="157" t="s">
        <v>317</v>
      </c>
      <c r="F1179" s="155">
        <f aca="true" t="shared" si="129" ref="F1179:I1183">F1180</f>
        <v>600</v>
      </c>
      <c r="G1179" s="155">
        <f t="shared" si="129"/>
        <v>0</v>
      </c>
      <c r="H1179" s="155">
        <f t="shared" si="129"/>
        <v>780</v>
      </c>
      <c r="I1179" s="155">
        <f t="shared" si="129"/>
        <v>780</v>
      </c>
      <c r="J1179" s="11">
        <f t="shared" si="120"/>
        <v>1</v>
      </c>
    </row>
    <row r="1180" spans="1:10" ht="18.75">
      <c r="A1180" s="97"/>
      <c r="B1180" s="97"/>
      <c r="C1180" s="103" t="s">
        <v>185</v>
      </c>
      <c r="D1180" s="103" t="s">
        <v>589</v>
      </c>
      <c r="E1180" s="113" t="s">
        <v>809</v>
      </c>
      <c r="F1180" s="155">
        <f t="shared" si="129"/>
        <v>600</v>
      </c>
      <c r="G1180" s="155">
        <f t="shared" si="129"/>
        <v>0</v>
      </c>
      <c r="H1180" s="155">
        <f t="shared" si="129"/>
        <v>780</v>
      </c>
      <c r="I1180" s="155">
        <f t="shared" si="129"/>
        <v>780</v>
      </c>
      <c r="J1180" s="11">
        <f t="shared" si="120"/>
        <v>1</v>
      </c>
    </row>
    <row r="1181" spans="1:10" ht="18.75">
      <c r="A1181" s="97"/>
      <c r="B1181" s="97"/>
      <c r="C1181" s="103" t="s">
        <v>186</v>
      </c>
      <c r="D1181" s="103" t="s">
        <v>589</v>
      </c>
      <c r="E1181" s="113" t="s">
        <v>399</v>
      </c>
      <c r="F1181" s="155">
        <f t="shared" si="129"/>
        <v>600</v>
      </c>
      <c r="G1181" s="155">
        <f t="shared" si="129"/>
        <v>0</v>
      </c>
      <c r="H1181" s="155">
        <f t="shared" si="129"/>
        <v>780</v>
      </c>
      <c r="I1181" s="155">
        <f t="shared" si="129"/>
        <v>780</v>
      </c>
      <c r="J1181" s="11">
        <f t="shared" si="120"/>
        <v>1</v>
      </c>
    </row>
    <row r="1182" spans="1:10" ht="18.75">
      <c r="A1182" s="97"/>
      <c r="B1182" s="97"/>
      <c r="C1182" s="103" t="s">
        <v>190</v>
      </c>
      <c r="D1182" s="103"/>
      <c r="E1182" s="113" t="s">
        <v>191</v>
      </c>
      <c r="F1182" s="156">
        <f t="shared" si="129"/>
        <v>600</v>
      </c>
      <c r="G1182" s="156">
        <f t="shared" si="129"/>
        <v>0</v>
      </c>
      <c r="H1182" s="155">
        <f t="shared" si="129"/>
        <v>780</v>
      </c>
      <c r="I1182" s="155">
        <f t="shared" si="129"/>
        <v>780</v>
      </c>
      <c r="J1182" s="11">
        <f t="shared" si="120"/>
        <v>1</v>
      </c>
    </row>
    <row r="1183" spans="1:10" ht="18.75">
      <c r="A1183" s="97"/>
      <c r="B1183" s="97"/>
      <c r="C1183" s="97" t="s">
        <v>622</v>
      </c>
      <c r="D1183" s="97"/>
      <c r="E1183" s="117" t="s">
        <v>1066</v>
      </c>
      <c r="F1183" s="156">
        <f t="shared" si="129"/>
        <v>600</v>
      </c>
      <c r="G1183" s="156">
        <f t="shared" si="129"/>
        <v>0</v>
      </c>
      <c r="H1183" s="156">
        <f t="shared" si="129"/>
        <v>780</v>
      </c>
      <c r="I1183" s="156">
        <f t="shared" si="129"/>
        <v>780</v>
      </c>
      <c r="J1183" s="176">
        <f t="shared" si="120"/>
        <v>1</v>
      </c>
    </row>
    <row r="1184" spans="1:10" ht="18.75">
      <c r="A1184" s="97"/>
      <c r="B1184" s="97"/>
      <c r="C1184" s="97"/>
      <c r="D1184" s="97" t="s">
        <v>23</v>
      </c>
      <c r="E1184" s="117" t="s">
        <v>24</v>
      </c>
      <c r="F1184" s="116">
        <v>600</v>
      </c>
      <c r="G1184" s="116"/>
      <c r="H1184" s="116">
        <v>780</v>
      </c>
      <c r="I1184" s="116">
        <v>780</v>
      </c>
      <c r="J1184" s="176">
        <f t="shared" si="120"/>
        <v>1</v>
      </c>
    </row>
    <row r="1185" spans="1:10" ht="18.75">
      <c r="A1185" s="97"/>
      <c r="B1185" s="9" t="s">
        <v>330</v>
      </c>
      <c r="C1185" s="126"/>
      <c r="D1185" s="97"/>
      <c r="E1185" s="10" t="s">
        <v>331</v>
      </c>
      <c r="F1185" s="155" t="e">
        <f>F1186+F1211</f>
        <v>#REF!</v>
      </c>
      <c r="G1185" s="155" t="e">
        <f>G1186+G1211</f>
        <v>#REF!</v>
      </c>
      <c r="H1185" s="155">
        <f>H1186+H1211</f>
        <v>67187.3</v>
      </c>
      <c r="I1185" s="155">
        <f>I1186+I1211</f>
        <v>67187.3</v>
      </c>
      <c r="J1185" s="11">
        <f t="shared" si="120"/>
        <v>1</v>
      </c>
    </row>
    <row r="1186" spans="1:10" ht="18.75">
      <c r="A1186" s="103"/>
      <c r="B1186" s="9" t="s">
        <v>332</v>
      </c>
      <c r="C1186" s="103"/>
      <c r="D1186" s="103" t="s">
        <v>589</v>
      </c>
      <c r="E1186" s="10" t="s">
        <v>333</v>
      </c>
      <c r="F1186" s="155" t="e">
        <f>#REF!+F1187</f>
        <v>#REF!</v>
      </c>
      <c r="G1186" s="155" t="e">
        <f>#REF!+G1187</f>
        <v>#REF!</v>
      </c>
      <c r="H1186" s="155">
        <f>H1187</f>
        <v>61717.600000000006</v>
      </c>
      <c r="I1186" s="155">
        <f>I1187</f>
        <v>61717.600000000006</v>
      </c>
      <c r="J1186" s="11">
        <f t="shared" si="120"/>
        <v>1</v>
      </c>
    </row>
    <row r="1187" spans="1:10" ht="18.75">
      <c r="A1187" s="103"/>
      <c r="B1187" s="9"/>
      <c r="C1187" s="103" t="s">
        <v>185</v>
      </c>
      <c r="D1187" s="103" t="s">
        <v>589</v>
      </c>
      <c r="E1187" s="113" t="s">
        <v>809</v>
      </c>
      <c r="F1187" s="155">
        <f>F1188+F1207</f>
        <v>51498.7</v>
      </c>
      <c r="G1187" s="155">
        <f>G1188+G1207</f>
        <v>436.13199999999995</v>
      </c>
      <c r="H1187" s="155">
        <f>H1188+H1207</f>
        <v>61717.600000000006</v>
      </c>
      <c r="I1187" s="155">
        <f>I1188+I1207</f>
        <v>61717.600000000006</v>
      </c>
      <c r="J1187" s="11">
        <f t="shared" si="120"/>
        <v>1</v>
      </c>
    </row>
    <row r="1188" spans="1:10" ht="18.75">
      <c r="A1188" s="103"/>
      <c r="B1188" s="103"/>
      <c r="C1188" s="103" t="s">
        <v>186</v>
      </c>
      <c r="D1188" s="103" t="s">
        <v>589</v>
      </c>
      <c r="E1188" s="113" t="s">
        <v>399</v>
      </c>
      <c r="F1188" s="155">
        <f>F1199+F1192</f>
        <v>3457</v>
      </c>
      <c r="G1188" s="155">
        <f>G1199+G1192</f>
        <v>612.132</v>
      </c>
      <c r="H1188" s="155">
        <f>H1199+H1192+H1189</f>
        <v>6232.799999999999</v>
      </c>
      <c r="I1188" s="155">
        <f>I1199+I1192+I1189</f>
        <v>6232.799999999999</v>
      </c>
      <c r="J1188" s="11">
        <f t="shared" si="120"/>
        <v>1</v>
      </c>
    </row>
    <row r="1189" spans="1:10" ht="18.75">
      <c r="A1189" s="103"/>
      <c r="B1189" s="103"/>
      <c r="C1189" s="103" t="s">
        <v>187</v>
      </c>
      <c r="D1189" s="103"/>
      <c r="E1189" s="113" t="s">
        <v>692</v>
      </c>
      <c r="F1189" s="155"/>
      <c r="G1189" s="155"/>
      <c r="H1189" s="155">
        <f>H1190</f>
        <v>1000</v>
      </c>
      <c r="I1189" s="155">
        <f>I1190</f>
        <v>1000</v>
      </c>
      <c r="J1189" s="11">
        <f t="shared" si="120"/>
        <v>1</v>
      </c>
    </row>
    <row r="1190" spans="1:10" ht="18.75">
      <c r="A1190" s="103"/>
      <c r="B1190" s="103"/>
      <c r="C1190" s="97" t="s">
        <v>189</v>
      </c>
      <c r="D1190" s="97"/>
      <c r="E1190" s="115" t="s">
        <v>810</v>
      </c>
      <c r="F1190" s="156"/>
      <c r="G1190" s="156"/>
      <c r="H1190" s="156">
        <f>H1191</f>
        <v>1000</v>
      </c>
      <c r="I1190" s="156">
        <f>I1191</f>
        <v>1000</v>
      </c>
      <c r="J1190" s="176">
        <f t="shared" si="120"/>
        <v>1</v>
      </c>
    </row>
    <row r="1191" spans="1:10" ht="18.75">
      <c r="A1191" s="103"/>
      <c r="B1191" s="103"/>
      <c r="C1191" s="97"/>
      <c r="D1191" s="97" t="s">
        <v>14</v>
      </c>
      <c r="E1191" s="117" t="s">
        <v>15</v>
      </c>
      <c r="F1191" s="156"/>
      <c r="G1191" s="156"/>
      <c r="H1191" s="156">
        <v>1000</v>
      </c>
      <c r="I1191" s="156">
        <v>1000</v>
      </c>
      <c r="J1191" s="176">
        <f t="shared" si="120"/>
        <v>1</v>
      </c>
    </row>
    <row r="1192" spans="1:10" ht="37.5">
      <c r="A1192" s="103"/>
      <c r="B1192" s="103"/>
      <c r="C1192" s="103" t="s">
        <v>187</v>
      </c>
      <c r="D1192" s="103"/>
      <c r="E1192" s="113" t="s">
        <v>188</v>
      </c>
      <c r="F1192" s="155">
        <f aca="true" t="shared" si="130" ref="F1192:I1193">F1193</f>
        <v>360</v>
      </c>
      <c r="G1192" s="155">
        <f t="shared" si="130"/>
        <v>0</v>
      </c>
      <c r="H1192" s="155">
        <f>H1193+H1195</f>
        <v>1077.5</v>
      </c>
      <c r="I1192" s="155">
        <f>I1193+I1195</f>
        <v>1077.5</v>
      </c>
      <c r="J1192" s="11">
        <f t="shared" si="120"/>
        <v>1</v>
      </c>
    </row>
    <row r="1193" spans="1:10" ht="18.75">
      <c r="A1193" s="103"/>
      <c r="B1193" s="103"/>
      <c r="C1193" s="97" t="s">
        <v>611</v>
      </c>
      <c r="D1193" s="97"/>
      <c r="E1193" s="115" t="s">
        <v>821</v>
      </c>
      <c r="F1193" s="156">
        <f t="shared" si="130"/>
        <v>360</v>
      </c>
      <c r="G1193" s="156">
        <f t="shared" si="130"/>
        <v>0</v>
      </c>
      <c r="H1193" s="156">
        <f t="shared" si="130"/>
        <v>290</v>
      </c>
      <c r="I1193" s="156">
        <f t="shared" si="130"/>
        <v>290</v>
      </c>
      <c r="J1193" s="176">
        <f>I1193/H1193</f>
        <v>1</v>
      </c>
    </row>
    <row r="1194" spans="1:10" ht="18.75">
      <c r="A1194" s="103"/>
      <c r="B1194" s="103"/>
      <c r="C1194" s="97"/>
      <c r="D1194" s="97" t="s">
        <v>18</v>
      </c>
      <c r="E1194" s="117" t="s">
        <v>19</v>
      </c>
      <c r="F1194" s="116">
        <v>360</v>
      </c>
      <c r="G1194" s="116"/>
      <c r="H1194" s="116">
        <v>290</v>
      </c>
      <c r="I1194" s="116">
        <v>290</v>
      </c>
      <c r="J1194" s="176">
        <f>I1194/H1194</f>
        <v>1</v>
      </c>
    </row>
    <row r="1195" spans="1:10" ht="37.5">
      <c r="A1195" s="103"/>
      <c r="B1195" s="103"/>
      <c r="C1195" s="120" t="s">
        <v>680</v>
      </c>
      <c r="D1195" s="120"/>
      <c r="E1195" s="122" t="s">
        <v>829</v>
      </c>
      <c r="F1195" s="116"/>
      <c r="G1195" s="116"/>
      <c r="H1195" s="123">
        <f>H1196</f>
        <v>787.5</v>
      </c>
      <c r="I1195" s="123">
        <f>I1196</f>
        <v>787.5</v>
      </c>
      <c r="J1195" s="177">
        <f>I1195/H1195</f>
        <v>1</v>
      </c>
    </row>
    <row r="1196" spans="1:10" ht="18.75">
      <c r="A1196" s="103"/>
      <c r="B1196" s="103"/>
      <c r="C1196" s="120"/>
      <c r="D1196" s="74" t="s">
        <v>14</v>
      </c>
      <c r="E1196" s="75" t="s">
        <v>15</v>
      </c>
      <c r="F1196" s="116"/>
      <c r="G1196" s="116"/>
      <c r="H1196" s="123">
        <f>H1198</f>
        <v>787.5</v>
      </c>
      <c r="I1196" s="123">
        <f>I1198</f>
        <v>787.5</v>
      </c>
      <c r="J1196" s="177">
        <f>I1196/H1196</f>
        <v>1</v>
      </c>
    </row>
    <row r="1197" spans="1:10" ht="18.75">
      <c r="A1197" s="103"/>
      <c r="B1197" s="103"/>
      <c r="C1197" s="120"/>
      <c r="D1197" s="120"/>
      <c r="E1197" s="122" t="s">
        <v>650</v>
      </c>
      <c r="F1197" s="116"/>
      <c r="G1197" s="116"/>
      <c r="H1197" s="123"/>
      <c r="I1197" s="123"/>
      <c r="J1197" s="177"/>
    </row>
    <row r="1198" spans="1:10" ht="18.75">
      <c r="A1198" s="103"/>
      <c r="B1198" s="103"/>
      <c r="C1198" s="120"/>
      <c r="D1198" s="120"/>
      <c r="E1198" s="122" t="s">
        <v>856</v>
      </c>
      <c r="F1198" s="116"/>
      <c r="G1198" s="116"/>
      <c r="H1198" s="123">
        <v>787.5</v>
      </c>
      <c r="I1198" s="123">
        <v>787.5</v>
      </c>
      <c r="J1198" s="177">
        <f aca="true" t="shared" si="131" ref="J1198:J1218">I1198/H1198</f>
        <v>1</v>
      </c>
    </row>
    <row r="1199" spans="1:10" ht="18.75">
      <c r="A1199" s="103"/>
      <c r="B1199" s="103"/>
      <c r="C1199" s="103" t="s">
        <v>190</v>
      </c>
      <c r="D1199" s="103"/>
      <c r="E1199" s="113" t="s">
        <v>701</v>
      </c>
      <c r="F1199" s="155">
        <f>F1200+F1205</f>
        <v>3097</v>
      </c>
      <c r="G1199" s="155">
        <f>G1200+G1205</f>
        <v>612.132</v>
      </c>
      <c r="H1199" s="155">
        <f>H1200+H1205</f>
        <v>4155.299999999999</v>
      </c>
      <c r="I1199" s="155">
        <f>I1200+I1205</f>
        <v>4155.299999999999</v>
      </c>
      <c r="J1199" s="11">
        <f t="shared" si="131"/>
        <v>1</v>
      </c>
    </row>
    <row r="1200" spans="1:10" ht="18.75">
      <c r="A1200" s="103"/>
      <c r="B1200" s="103"/>
      <c r="C1200" s="97" t="s">
        <v>192</v>
      </c>
      <c r="D1200" s="97" t="s">
        <v>589</v>
      </c>
      <c r="E1200" s="115" t="s">
        <v>623</v>
      </c>
      <c r="F1200" s="156">
        <f>SUM(F1202:F1204)</f>
        <v>1997</v>
      </c>
      <c r="G1200" s="156">
        <f>SUM(G1202:G1204)</f>
        <v>612.132</v>
      </c>
      <c r="H1200" s="156">
        <f>SUM(H1201:H1204)</f>
        <v>2753.2</v>
      </c>
      <c r="I1200" s="156">
        <f>SUM(I1201:I1204)</f>
        <v>2753.2</v>
      </c>
      <c r="J1200" s="176">
        <f t="shared" si="131"/>
        <v>1</v>
      </c>
    </row>
    <row r="1201" spans="1:10" ht="37.5">
      <c r="A1201" s="97"/>
      <c r="B1201" s="97"/>
      <c r="C1201" s="97"/>
      <c r="D1201" s="97" t="s">
        <v>36</v>
      </c>
      <c r="E1201" s="117" t="s">
        <v>37</v>
      </c>
      <c r="F1201" s="156"/>
      <c r="G1201" s="156"/>
      <c r="H1201" s="156">
        <v>12.1</v>
      </c>
      <c r="I1201" s="156">
        <v>12.1</v>
      </c>
      <c r="J1201" s="176">
        <f t="shared" si="131"/>
        <v>1</v>
      </c>
    </row>
    <row r="1202" spans="1:10" ht="18.75">
      <c r="A1202" s="97"/>
      <c r="B1202" s="97"/>
      <c r="C1202" s="97"/>
      <c r="D1202" s="97" t="s">
        <v>18</v>
      </c>
      <c r="E1202" s="117" t="s">
        <v>19</v>
      </c>
      <c r="F1202" s="116">
        <v>677.2</v>
      </c>
      <c r="G1202" s="116"/>
      <c r="H1202" s="116">
        <v>734.2</v>
      </c>
      <c r="I1202" s="116">
        <v>734.2</v>
      </c>
      <c r="J1202" s="176">
        <f t="shared" si="131"/>
        <v>1</v>
      </c>
    </row>
    <row r="1203" spans="1:10" ht="18.75">
      <c r="A1203" s="97"/>
      <c r="B1203" s="97"/>
      <c r="C1203" s="97"/>
      <c r="D1203" s="97" t="s">
        <v>23</v>
      </c>
      <c r="E1203" s="117" t="s">
        <v>24</v>
      </c>
      <c r="F1203" s="116">
        <v>170</v>
      </c>
      <c r="G1203" s="116"/>
      <c r="H1203" s="116">
        <v>245.4</v>
      </c>
      <c r="I1203" s="116">
        <v>245.4</v>
      </c>
      <c r="J1203" s="176">
        <f t="shared" si="131"/>
        <v>1</v>
      </c>
    </row>
    <row r="1204" spans="1:10" ht="18.75">
      <c r="A1204" s="97"/>
      <c r="B1204" s="97"/>
      <c r="C1204" s="97"/>
      <c r="D1204" s="97" t="s">
        <v>14</v>
      </c>
      <c r="E1204" s="117" t="s">
        <v>15</v>
      </c>
      <c r="F1204" s="116">
        <v>1149.8</v>
      </c>
      <c r="G1204" s="116">
        <v>612.132</v>
      </c>
      <c r="H1204" s="116">
        <v>1761.5</v>
      </c>
      <c r="I1204" s="116">
        <v>1761.5</v>
      </c>
      <c r="J1204" s="176">
        <f t="shared" si="131"/>
        <v>1</v>
      </c>
    </row>
    <row r="1205" spans="1:10" ht="18.75">
      <c r="A1205" s="103"/>
      <c r="B1205" s="103"/>
      <c r="C1205" s="97" t="s">
        <v>624</v>
      </c>
      <c r="D1205" s="97" t="s">
        <v>589</v>
      </c>
      <c r="E1205" s="115" t="s">
        <v>625</v>
      </c>
      <c r="F1205" s="116">
        <f>F1206</f>
        <v>1100</v>
      </c>
      <c r="G1205" s="116">
        <f>G1206</f>
        <v>0</v>
      </c>
      <c r="H1205" s="116">
        <f>H1206</f>
        <v>1402.1</v>
      </c>
      <c r="I1205" s="116">
        <f>I1206</f>
        <v>1402.1</v>
      </c>
      <c r="J1205" s="176">
        <f t="shared" si="131"/>
        <v>1</v>
      </c>
    </row>
    <row r="1206" spans="1:10" ht="18.75">
      <c r="A1206" s="97"/>
      <c r="B1206" s="97"/>
      <c r="C1206" s="97"/>
      <c r="D1206" s="97" t="s">
        <v>14</v>
      </c>
      <c r="E1206" s="117" t="s">
        <v>15</v>
      </c>
      <c r="F1206" s="116">
        <v>1100</v>
      </c>
      <c r="G1206" s="116"/>
      <c r="H1206" s="116">
        <v>1402.1</v>
      </c>
      <c r="I1206" s="116">
        <v>1402.1</v>
      </c>
      <c r="J1206" s="176">
        <f t="shared" si="131"/>
        <v>1</v>
      </c>
    </row>
    <row r="1207" spans="1:10" ht="37.5">
      <c r="A1207" s="103"/>
      <c r="B1207" s="103"/>
      <c r="C1207" s="103" t="s">
        <v>193</v>
      </c>
      <c r="D1207" s="103" t="s">
        <v>589</v>
      </c>
      <c r="E1207" s="113" t="s">
        <v>857</v>
      </c>
      <c r="F1207" s="155">
        <f>F1208</f>
        <v>48041.7</v>
      </c>
      <c r="G1207" s="155">
        <f>G1208</f>
        <v>-176</v>
      </c>
      <c r="H1207" s="155">
        <f>H1208</f>
        <v>55484.8</v>
      </c>
      <c r="I1207" s="155">
        <f>I1208</f>
        <v>55484.8</v>
      </c>
      <c r="J1207" s="11">
        <f t="shared" si="131"/>
        <v>1</v>
      </c>
    </row>
    <row r="1208" spans="1:10" ht="37.5">
      <c r="A1208" s="103"/>
      <c r="B1208" s="103"/>
      <c r="C1208" s="103" t="s">
        <v>194</v>
      </c>
      <c r="D1208" s="103"/>
      <c r="E1208" s="113" t="s">
        <v>32</v>
      </c>
      <c r="F1208" s="155">
        <f aca="true" t="shared" si="132" ref="F1208:I1209">F1209</f>
        <v>48041.7</v>
      </c>
      <c r="G1208" s="155">
        <f t="shared" si="132"/>
        <v>-176</v>
      </c>
      <c r="H1208" s="155">
        <f t="shared" si="132"/>
        <v>55484.8</v>
      </c>
      <c r="I1208" s="155">
        <f t="shared" si="132"/>
        <v>55484.8</v>
      </c>
      <c r="J1208" s="11">
        <f t="shared" si="131"/>
        <v>1</v>
      </c>
    </row>
    <row r="1209" spans="1:10" ht="18.75">
      <c r="A1209" s="103"/>
      <c r="B1209" s="103"/>
      <c r="C1209" s="97" t="s">
        <v>197</v>
      </c>
      <c r="D1209" s="97" t="s">
        <v>589</v>
      </c>
      <c r="E1209" s="115" t="s">
        <v>626</v>
      </c>
      <c r="F1209" s="156">
        <f t="shared" si="132"/>
        <v>48041.7</v>
      </c>
      <c r="G1209" s="156">
        <f t="shared" si="132"/>
        <v>-176</v>
      </c>
      <c r="H1209" s="156">
        <f t="shared" si="132"/>
        <v>55484.8</v>
      </c>
      <c r="I1209" s="156">
        <f t="shared" si="132"/>
        <v>55484.8</v>
      </c>
      <c r="J1209" s="176">
        <f t="shared" si="131"/>
        <v>1</v>
      </c>
    </row>
    <row r="1210" spans="1:10" ht="18.75">
      <c r="A1210" s="97"/>
      <c r="B1210" s="97"/>
      <c r="C1210" s="97"/>
      <c r="D1210" s="97" t="s">
        <v>14</v>
      </c>
      <c r="E1210" s="117" t="s">
        <v>15</v>
      </c>
      <c r="F1210" s="116">
        <v>48041.7</v>
      </c>
      <c r="G1210" s="116">
        <f>-126-50</f>
        <v>-176</v>
      </c>
      <c r="H1210" s="116">
        <v>55484.8</v>
      </c>
      <c r="I1210" s="116">
        <v>55484.8</v>
      </c>
      <c r="J1210" s="176">
        <f t="shared" si="131"/>
        <v>1</v>
      </c>
    </row>
    <row r="1211" spans="1:10" ht="18.75">
      <c r="A1211" s="97"/>
      <c r="B1211" s="118">
        <v>1105</v>
      </c>
      <c r="C1211" s="9"/>
      <c r="D1211" s="9"/>
      <c r="E1211" s="10" t="s">
        <v>334</v>
      </c>
      <c r="F1211" s="155">
        <f aca="true" t="shared" si="133" ref="F1211:I1214">F1212</f>
        <v>4589.8</v>
      </c>
      <c r="G1211" s="155">
        <f t="shared" si="133"/>
        <v>-92.76</v>
      </c>
      <c r="H1211" s="155">
        <f t="shared" si="133"/>
        <v>5469.7</v>
      </c>
      <c r="I1211" s="155">
        <f t="shared" si="133"/>
        <v>5469.7</v>
      </c>
      <c r="J1211" s="11">
        <f t="shared" si="131"/>
        <v>1</v>
      </c>
    </row>
    <row r="1212" spans="1:10" ht="18.75">
      <c r="A1212" s="103"/>
      <c r="B1212" s="103"/>
      <c r="C1212" s="103" t="s">
        <v>185</v>
      </c>
      <c r="D1212" s="103" t="s">
        <v>589</v>
      </c>
      <c r="E1212" s="113" t="s">
        <v>809</v>
      </c>
      <c r="F1212" s="155">
        <f t="shared" si="133"/>
        <v>4589.8</v>
      </c>
      <c r="G1212" s="155">
        <f t="shared" si="133"/>
        <v>-92.76</v>
      </c>
      <c r="H1212" s="155">
        <f t="shared" si="133"/>
        <v>5469.7</v>
      </c>
      <c r="I1212" s="155">
        <f t="shared" si="133"/>
        <v>5469.7</v>
      </c>
      <c r="J1212" s="11">
        <f t="shared" si="131"/>
        <v>1</v>
      </c>
    </row>
    <row r="1213" spans="1:10" ht="37.5">
      <c r="A1213" s="103"/>
      <c r="B1213" s="103"/>
      <c r="C1213" s="103" t="s">
        <v>193</v>
      </c>
      <c r="D1213" s="103" t="s">
        <v>589</v>
      </c>
      <c r="E1213" s="113" t="s">
        <v>854</v>
      </c>
      <c r="F1213" s="155">
        <f t="shared" si="133"/>
        <v>4589.8</v>
      </c>
      <c r="G1213" s="155">
        <f t="shared" si="133"/>
        <v>-92.76</v>
      </c>
      <c r="H1213" s="155">
        <f t="shared" si="133"/>
        <v>5469.7</v>
      </c>
      <c r="I1213" s="155">
        <f t="shared" si="133"/>
        <v>5469.7</v>
      </c>
      <c r="J1213" s="11">
        <f t="shared" si="131"/>
        <v>1</v>
      </c>
    </row>
    <row r="1214" spans="1:10" ht="37.5">
      <c r="A1214" s="103"/>
      <c r="B1214" s="103"/>
      <c r="C1214" s="103" t="s">
        <v>194</v>
      </c>
      <c r="D1214" s="103"/>
      <c r="E1214" s="113" t="s">
        <v>32</v>
      </c>
      <c r="F1214" s="155">
        <f t="shared" si="133"/>
        <v>4589.8</v>
      </c>
      <c r="G1214" s="155">
        <f t="shared" si="133"/>
        <v>-92.76</v>
      </c>
      <c r="H1214" s="155">
        <f t="shared" si="133"/>
        <v>5469.7</v>
      </c>
      <c r="I1214" s="155">
        <f t="shared" si="133"/>
        <v>5469.7</v>
      </c>
      <c r="J1214" s="11">
        <f t="shared" si="131"/>
        <v>1</v>
      </c>
    </row>
    <row r="1215" spans="1:10" ht="18.75">
      <c r="A1215" s="103"/>
      <c r="B1215" s="103"/>
      <c r="C1215" s="97" t="s">
        <v>195</v>
      </c>
      <c r="D1215" s="97" t="s">
        <v>589</v>
      </c>
      <c r="E1215" s="115" t="s">
        <v>35</v>
      </c>
      <c r="F1215" s="156">
        <f>F1216+F1217+F1218</f>
        <v>4589.8</v>
      </c>
      <c r="G1215" s="156">
        <f>G1216+G1217+G1218</f>
        <v>-92.76</v>
      </c>
      <c r="H1215" s="156">
        <f>H1216+H1217+H1218</f>
        <v>5469.7</v>
      </c>
      <c r="I1215" s="156">
        <f>I1216+I1217+I1218</f>
        <v>5469.7</v>
      </c>
      <c r="J1215" s="176">
        <f t="shared" si="131"/>
        <v>1</v>
      </c>
    </row>
    <row r="1216" spans="1:10" ht="37.5">
      <c r="A1216" s="97"/>
      <c r="B1216" s="97"/>
      <c r="C1216" s="97"/>
      <c r="D1216" s="97" t="s">
        <v>36</v>
      </c>
      <c r="E1216" s="117" t="s">
        <v>37</v>
      </c>
      <c r="F1216" s="116">
        <v>4181.3</v>
      </c>
      <c r="G1216" s="116"/>
      <c r="H1216" s="116">
        <v>5134.4</v>
      </c>
      <c r="I1216" s="116">
        <v>5134.4</v>
      </c>
      <c r="J1216" s="176">
        <f t="shared" si="131"/>
        <v>1</v>
      </c>
    </row>
    <row r="1217" spans="1:10" ht="18.75">
      <c r="A1217" s="97"/>
      <c r="B1217" s="97"/>
      <c r="C1217" s="97"/>
      <c r="D1217" s="97" t="s">
        <v>18</v>
      </c>
      <c r="E1217" s="117" t="s">
        <v>19</v>
      </c>
      <c r="F1217" s="116">
        <v>404.8</v>
      </c>
      <c r="G1217" s="116">
        <v>-92.76</v>
      </c>
      <c r="H1217" s="116">
        <v>331.1</v>
      </c>
      <c r="I1217" s="116">
        <v>331.1</v>
      </c>
      <c r="J1217" s="176">
        <f t="shared" si="131"/>
        <v>1</v>
      </c>
    </row>
    <row r="1218" spans="1:10" ht="18.75">
      <c r="A1218" s="97"/>
      <c r="B1218" s="97"/>
      <c r="C1218" s="97"/>
      <c r="D1218" s="97" t="s">
        <v>48</v>
      </c>
      <c r="E1218" s="117" t="s">
        <v>49</v>
      </c>
      <c r="F1218" s="116">
        <v>3.7</v>
      </c>
      <c r="G1218" s="116"/>
      <c r="H1218" s="116">
        <v>4.2</v>
      </c>
      <c r="I1218" s="116">
        <v>4.2</v>
      </c>
      <c r="J1218" s="176">
        <f t="shared" si="131"/>
        <v>1</v>
      </c>
    </row>
    <row r="1219" spans="1:10" ht="18.75">
      <c r="A1219" s="97"/>
      <c r="B1219" s="97"/>
      <c r="C1219" s="97"/>
      <c r="D1219" s="97"/>
      <c r="E1219" s="115"/>
      <c r="F1219" s="116"/>
      <c r="G1219" s="116"/>
      <c r="H1219" s="116"/>
      <c r="I1219" s="116"/>
      <c r="J1219" s="176"/>
    </row>
    <row r="1220" spans="1:10" ht="18.75">
      <c r="A1220" s="103" t="s">
        <v>335</v>
      </c>
      <c r="B1220" s="103" t="s">
        <v>589</v>
      </c>
      <c r="C1220" s="103" t="s">
        <v>589</v>
      </c>
      <c r="D1220" s="103" t="s">
        <v>589</v>
      </c>
      <c r="E1220" s="113" t="s">
        <v>1068</v>
      </c>
      <c r="F1220" s="114" t="e">
        <f>F1221+F1256</f>
        <v>#REF!</v>
      </c>
      <c r="G1220" s="114" t="e">
        <f>G1221+G1256</f>
        <v>#REF!</v>
      </c>
      <c r="H1220" s="114">
        <f>H1221+H1256</f>
        <v>75932.34999999999</v>
      </c>
      <c r="I1220" s="114">
        <f>I1221+I1256</f>
        <v>65423.450000000004</v>
      </c>
      <c r="J1220" s="11">
        <f aca="true" t="shared" si="134" ref="J1220:J1266">I1220/H1220</f>
        <v>0.8616018073982962</v>
      </c>
    </row>
    <row r="1221" spans="1:10" ht="18.75">
      <c r="A1221" s="97"/>
      <c r="B1221" s="9" t="s">
        <v>256</v>
      </c>
      <c r="C1221" s="9"/>
      <c r="D1221" s="9"/>
      <c r="E1221" s="10" t="s">
        <v>257</v>
      </c>
      <c r="F1221" s="114" t="e">
        <f>F1222+F1235</f>
        <v>#REF!</v>
      </c>
      <c r="G1221" s="114" t="e">
        <f>G1222+G1235</f>
        <v>#REF!</v>
      </c>
      <c r="H1221" s="114">
        <f>H1222+H1235</f>
        <v>75838.15</v>
      </c>
      <c r="I1221" s="114">
        <f>I1222+I1235</f>
        <v>65329.25000000001</v>
      </c>
      <c r="J1221" s="11">
        <f t="shared" si="134"/>
        <v>0.861429900386547</v>
      </c>
    </row>
    <row r="1222" spans="1:10" ht="37.5">
      <c r="A1222" s="97"/>
      <c r="B1222" s="9" t="s">
        <v>258</v>
      </c>
      <c r="C1222" s="9"/>
      <c r="D1222" s="9"/>
      <c r="E1222" s="10" t="s">
        <v>259</v>
      </c>
      <c r="F1222" s="114">
        <f aca="true" t="shared" si="135" ref="F1222:I1223">F1223</f>
        <v>22800.899999999998</v>
      </c>
      <c r="G1222" s="114">
        <f t="shared" si="135"/>
        <v>-280</v>
      </c>
      <c r="H1222" s="114">
        <f t="shared" si="135"/>
        <v>22592.75</v>
      </c>
      <c r="I1222" s="114">
        <f t="shared" si="135"/>
        <v>22411.25</v>
      </c>
      <c r="J1222" s="11">
        <f t="shared" si="134"/>
        <v>0.991966449414082</v>
      </c>
    </row>
    <row r="1223" spans="1:10" ht="37.5">
      <c r="A1223" s="103"/>
      <c r="B1223" s="103"/>
      <c r="C1223" s="103" t="s">
        <v>221</v>
      </c>
      <c r="D1223" s="103" t="s">
        <v>589</v>
      </c>
      <c r="E1223" s="113" t="s">
        <v>336</v>
      </c>
      <c r="F1223" s="114">
        <f t="shared" si="135"/>
        <v>22800.899999999998</v>
      </c>
      <c r="G1223" s="114">
        <f t="shared" si="135"/>
        <v>-280</v>
      </c>
      <c r="H1223" s="114">
        <f t="shared" si="135"/>
        <v>22592.75</v>
      </c>
      <c r="I1223" s="114">
        <f t="shared" si="135"/>
        <v>22411.25</v>
      </c>
      <c r="J1223" s="11">
        <f t="shared" si="134"/>
        <v>0.991966449414082</v>
      </c>
    </row>
    <row r="1224" spans="1:10" ht="37.5">
      <c r="A1224" s="103"/>
      <c r="B1224" s="103"/>
      <c r="C1224" s="103" t="s">
        <v>228</v>
      </c>
      <c r="D1224" s="103" t="s">
        <v>589</v>
      </c>
      <c r="E1224" s="113" t="s">
        <v>229</v>
      </c>
      <c r="F1224" s="114">
        <f>F1225+F1231</f>
        <v>22800.899999999998</v>
      </c>
      <c r="G1224" s="114">
        <f>G1225+G1231</f>
        <v>-280</v>
      </c>
      <c r="H1224" s="114">
        <f>H1225</f>
        <v>22592.75</v>
      </c>
      <c r="I1224" s="114">
        <f>I1225</f>
        <v>22411.25</v>
      </c>
      <c r="J1224" s="11">
        <f t="shared" si="134"/>
        <v>0.991966449414082</v>
      </c>
    </row>
    <row r="1225" spans="1:10" ht="37.5">
      <c r="A1225" s="103"/>
      <c r="B1225" s="103"/>
      <c r="C1225" s="103" t="s">
        <v>238</v>
      </c>
      <c r="D1225" s="103"/>
      <c r="E1225" s="113" t="s">
        <v>239</v>
      </c>
      <c r="F1225" s="114">
        <f>F1226</f>
        <v>22708.399999999998</v>
      </c>
      <c r="G1225" s="114">
        <f>G1226</f>
        <v>-280</v>
      </c>
      <c r="H1225" s="114">
        <f>H1226+H1231+H1233</f>
        <v>22592.75</v>
      </c>
      <c r="I1225" s="114">
        <f>I1226+I1231+I1233</f>
        <v>22411.25</v>
      </c>
      <c r="J1225" s="11">
        <f t="shared" si="134"/>
        <v>0.991966449414082</v>
      </c>
    </row>
    <row r="1226" spans="1:10" ht="18.75">
      <c r="A1226" s="103"/>
      <c r="B1226" s="97"/>
      <c r="C1226" s="97" t="s">
        <v>240</v>
      </c>
      <c r="D1226" s="97" t="s">
        <v>589</v>
      </c>
      <c r="E1226" s="115" t="s">
        <v>35</v>
      </c>
      <c r="F1226" s="116">
        <f>F1227+F1228+F1230</f>
        <v>22708.399999999998</v>
      </c>
      <c r="G1226" s="116">
        <f>G1227+G1228+G1230</f>
        <v>-280</v>
      </c>
      <c r="H1226" s="116">
        <f>H1227+H1228+H1230+H1229</f>
        <v>22428.35</v>
      </c>
      <c r="I1226" s="116">
        <f>I1227+I1228+I1230+I1229</f>
        <v>22246.85</v>
      </c>
      <c r="J1226" s="176">
        <f t="shared" si="134"/>
        <v>0.9919075634186197</v>
      </c>
    </row>
    <row r="1227" spans="1:10" ht="37.5">
      <c r="A1227" s="97"/>
      <c r="B1227" s="97"/>
      <c r="C1227" s="97"/>
      <c r="D1227" s="97" t="s">
        <v>36</v>
      </c>
      <c r="E1227" s="117" t="s">
        <v>37</v>
      </c>
      <c r="F1227" s="116">
        <f>18799.7+837.8</f>
        <v>19637.5</v>
      </c>
      <c r="G1227" s="116"/>
      <c r="H1227" s="116">
        <v>20403.1</v>
      </c>
      <c r="I1227" s="116">
        <v>20296.4</v>
      </c>
      <c r="J1227" s="176">
        <f t="shared" si="134"/>
        <v>0.9947704025368695</v>
      </c>
    </row>
    <row r="1228" spans="1:10" ht="18.75">
      <c r="A1228" s="97"/>
      <c r="B1228" s="97"/>
      <c r="C1228" s="97"/>
      <c r="D1228" s="97" t="s">
        <v>18</v>
      </c>
      <c r="E1228" s="117" t="s">
        <v>19</v>
      </c>
      <c r="F1228" s="116">
        <v>2977.1</v>
      </c>
      <c r="G1228" s="116">
        <v>-280</v>
      </c>
      <c r="H1228" s="116">
        <v>1938.4</v>
      </c>
      <c r="I1228" s="116">
        <v>1863.6</v>
      </c>
      <c r="J1228" s="176">
        <f t="shared" si="134"/>
        <v>0.9614114733801072</v>
      </c>
    </row>
    <row r="1229" spans="1:10" ht="18.75">
      <c r="A1229" s="97"/>
      <c r="B1229" s="97"/>
      <c r="C1229" s="97"/>
      <c r="D1229" s="97" t="s">
        <v>23</v>
      </c>
      <c r="E1229" s="117" t="s">
        <v>24</v>
      </c>
      <c r="F1229" s="116"/>
      <c r="G1229" s="116"/>
      <c r="H1229" s="116">
        <v>3</v>
      </c>
      <c r="I1229" s="116">
        <v>3</v>
      </c>
      <c r="J1229" s="176">
        <f t="shared" si="134"/>
        <v>1</v>
      </c>
    </row>
    <row r="1230" spans="1:10" ht="18.75">
      <c r="A1230" s="97"/>
      <c r="B1230" s="97"/>
      <c r="C1230" s="97"/>
      <c r="D1230" s="97" t="s">
        <v>48</v>
      </c>
      <c r="E1230" s="117" t="s">
        <v>49</v>
      </c>
      <c r="F1230" s="116">
        <v>93.8</v>
      </c>
      <c r="G1230" s="116"/>
      <c r="H1230" s="116">
        <v>83.85</v>
      </c>
      <c r="I1230" s="116">
        <v>83.85</v>
      </c>
      <c r="J1230" s="176">
        <f t="shared" si="134"/>
        <v>1</v>
      </c>
    </row>
    <row r="1231" spans="1:10" ht="37.5">
      <c r="A1231" s="120"/>
      <c r="B1231" s="120"/>
      <c r="C1231" s="124" t="s">
        <v>702</v>
      </c>
      <c r="D1231" s="124"/>
      <c r="E1231" s="159" t="s">
        <v>627</v>
      </c>
      <c r="F1231" s="123">
        <f>F1232</f>
        <v>92.5</v>
      </c>
      <c r="G1231" s="123">
        <f>G1232</f>
        <v>0</v>
      </c>
      <c r="H1231" s="123">
        <f>H1232</f>
        <v>92.5</v>
      </c>
      <c r="I1231" s="123">
        <f>I1232</f>
        <v>92.5</v>
      </c>
      <c r="J1231" s="177">
        <f t="shared" si="134"/>
        <v>1</v>
      </c>
    </row>
    <row r="1232" spans="1:10" ht="37.5">
      <c r="A1232" s="120"/>
      <c r="B1232" s="120"/>
      <c r="C1232" s="124"/>
      <c r="D1232" s="120" t="s">
        <v>36</v>
      </c>
      <c r="E1232" s="122" t="s">
        <v>37</v>
      </c>
      <c r="F1232" s="123">
        <v>92.5</v>
      </c>
      <c r="G1232" s="123"/>
      <c r="H1232" s="123">
        <v>92.5</v>
      </c>
      <c r="I1232" s="123">
        <v>92.5</v>
      </c>
      <c r="J1232" s="177">
        <f t="shared" si="134"/>
        <v>1</v>
      </c>
    </row>
    <row r="1233" spans="1:10" ht="18.75">
      <c r="A1233" s="97"/>
      <c r="B1233" s="97"/>
      <c r="C1233" s="8" t="s">
        <v>1069</v>
      </c>
      <c r="D1233" s="97"/>
      <c r="E1233" s="122" t="s">
        <v>924</v>
      </c>
      <c r="F1233" s="123"/>
      <c r="G1233" s="123"/>
      <c r="H1233" s="123">
        <f>H1234</f>
        <v>71.9</v>
      </c>
      <c r="I1233" s="123">
        <f>I1234</f>
        <v>71.9</v>
      </c>
      <c r="J1233" s="177">
        <f t="shared" si="134"/>
        <v>1</v>
      </c>
    </row>
    <row r="1234" spans="1:10" ht="37.5">
      <c r="A1234" s="97"/>
      <c r="B1234" s="97"/>
      <c r="C1234" s="8"/>
      <c r="D1234" s="97" t="s">
        <v>36</v>
      </c>
      <c r="E1234" s="122" t="s">
        <v>37</v>
      </c>
      <c r="F1234" s="123"/>
      <c r="G1234" s="123"/>
      <c r="H1234" s="123">
        <v>71.9</v>
      </c>
      <c r="I1234" s="123">
        <v>71.9</v>
      </c>
      <c r="J1234" s="177">
        <f t="shared" si="134"/>
        <v>1</v>
      </c>
    </row>
    <row r="1235" spans="1:10" ht="18.75">
      <c r="A1235" s="97"/>
      <c r="B1235" s="118" t="s">
        <v>260</v>
      </c>
      <c r="C1235" s="9"/>
      <c r="D1235" s="9"/>
      <c r="E1235" s="10" t="s">
        <v>261</v>
      </c>
      <c r="F1235" s="114" t="e">
        <f>F1242+F1253</f>
        <v>#REF!</v>
      </c>
      <c r="G1235" s="114" t="e">
        <f>G1242+G1253</f>
        <v>#REF!</v>
      </c>
      <c r="H1235" s="114">
        <f>H1242+H1253+H1236</f>
        <v>53245.399999999994</v>
      </c>
      <c r="I1235" s="114">
        <f>I1242+I1253+I1236</f>
        <v>42918.00000000001</v>
      </c>
      <c r="J1235" s="11">
        <f t="shared" si="134"/>
        <v>0.8060414608585909</v>
      </c>
    </row>
    <row r="1236" spans="1:10" ht="18.75">
      <c r="A1236" s="97"/>
      <c r="B1236" s="118"/>
      <c r="C1236" s="103" t="s">
        <v>9</v>
      </c>
      <c r="D1236" s="103" t="s">
        <v>589</v>
      </c>
      <c r="E1236" s="113" t="s">
        <v>10</v>
      </c>
      <c r="F1236" s="114"/>
      <c r="G1236" s="114"/>
      <c r="H1236" s="114">
        <f aca="true" t="shared" si="136" ref="H1236:I1238">H1237</f>
        <v>3556.7</v>
      </c>
      <c r="I1236" s="114">
        <f t="shared" si="136"/>
        <v>3556.4</v>
      </c>
      <c r="J1236" s="11">
        <f t="shared" si="134"/>
        <v>0.9999156521494644</v>
      </c>
    </row>
    <row r="1237" spans="1:10" ht="37.5">
      <c r="A1237" s="97"/>
      <c r="B1237" s="118"/>
      <c r="C1237" s="103" t="s">
        <v>29</v>
      </c>
      <c r="D1237" s="103" t="s">
        <v>589</v>
      </c>
      <c r="E1237" s="113" t="s">
        <v>397</v>
      </c>
      <c r="F1237" s="114"/>
      <c r="G1237" s="114"/>
      <c r="H1237" s="114">
        <f t="shared" si="136"/>
        <v>3556.7</v>
      </c>
      <c r="I1237" s="114">
        <f t="shared" si="136"/>
        <v>3556.4</v>
      </c>
      <c r="J1237" s="11">
        <f t="shared" si="134"/>
        <v>0.9999156521494644</v>
      </c>
    </row>
    <row r="1238" spans="1:10" ht="18.75">
      <c r="A1238" s="97"/>
      <c r="B1238" s="118"/>
      <c r="C1238" s="103" t="s">
        <v>44</v>
      </c>
      <c r="D1238" s="103"/>
      <c r="E1238" s="113" t="s">
        <v>45</v>
      </c>
      <c r="F1238" s="114"/>
      <c r="G1238" s="114"/>
      <c r="H1238" s="114">
        <f t="shared" si="136"/>
        <v>3556.7</v>
      </c>
      <c r="I1238" s="114">
        <f t="shared" si="136"/>
        <v>3556.4</v>
      </c>
      <c r="J1238" s="11">
        <f t="shared" si="134"/>
        <v>0.9999156521494644</v>
      </c>
    </row>
    <row r="1239" spans="1:10" ht="18.75">
      <c r="A1239" s="97"/>
      <c r="B1239" s="118"/>
      <c r="C1239" s="124" t="s">
        <v>343</v>
      </c>
      <c r="D1239" s="124"/>
      <c r="E1239" s="128" t="s">
        <v>685</v>
      </c>
      <c r="F1239" s="114"/>
      <c r="G1239" s="114"/>
      <c r="H1239" s="123">
        <f>H1240+H1241</f>
        <v>3556.7</v>
      </c>
      <c r="I1239" s="123">
        <f>I1240+I1241</f>
        <v>3556.4</v>
      </c>
      <c r="J1239" s="177">
        <f t="shared" si="134"/>
        <v>0.9999156521494644</v>
      </c>
    </row>
    <row r="1240" spans="1:10" ht="37.5">
      <c r="A1240" s="97"/>
      <c r="B1240" s="118"/>
      <c r="C1240" s="9"/>
      <c r="D1240" s="120" t="s">
        <v>36</v>
      </c>
      <c r="E1240" s="122" t="s">
        <v>37</v>
      </c>
      <c r="F1240" s="114"/>
      <c r="G1240" s="114"/>
      <c r="H1240" s="123">
        <v>3526.5</v>
      </c>
      <c r="I1240" s="123">
        <v>3526.5</v>
      </c>
      <c r="J1240" s="177">
        <f t="shared" si="134"/>
        <v>1</v>
      </c>
    </row>
    <row r="1241" spans="1:10" ht="18.75">
      <c r="A1241" s="97"/>
      <c r="B1241" s="118"/>
      <c r="C1241" s="9"/>
      <c r="D1241" s="120" t="s">
        <v>18</v>
      </c>
      <c r="E1241" s="122" t="s">
        <v>19</v>
      </c>
      <c r="F1241" s="114"/>
      <c r="G1241" s="114"/>
      <c r="H1241" s="123">
        <v>30.2</v>
      </c>
      <c r="I1241" s="123">
        <v>29.9</v>
      </c>
      <c r="J1241" s="177">
        <f t="shared" si="134"/>
        <v>0.9900662251655629</v>
      </c>
    </row>
    <row r="1242" spans="1:10" ht="37.5">
      <c r="A1242" s="103"/>
      <c r="B1242" s="103"/>
      <c r="C1242" s="103" t="s">
        <v>221</v>
      </c>
      <c r="D1242" s="103" t="s">
        <v>589</v>
      </c>
      <c r="E1242" s="113" t="s">
        <v>336</v>
      </c>
      <c r="F1242" s="114" t="e">
        <f aca="true" t="shared" si="137" ref="F1242:I1244">F1243</f>
        <v>#REF!</v>
      </c>
      <c r="G1242" s="114" t="e">
        <f t="shared" si="137"/>
        <v>#REF!</v>
      </c>
      <c r="H1242" s="114">
        <f>H1243+H1247</f>
        <v>39605.5</v>
      </c>
      <c r="I1242" s="114">
        <f>I1243+I1247</f>
        <v>39361.600000000006</v>
      </c>
      <c r="J1242" s="11">
        <f t="shared" si="134"/>
        <v>0.993841764401409</v>
      </c>
    </row>
    <row r="1243" spans="1:10" ht="18.75">
      <c r="A1243" s="103"/>
      <c r="B1243" s="103"/>
      <c r="C1243" s="103" t="s">
        <v>222</v>
      </c>
      <c r="D1243" s="103" t="s">
        <v>589</v>
      </c>
      <c r="E1243" s="113" t="s">
        <v>223</v>
      </c>
      <c r="F1243" s="114" t="e">
        <f t="shared" si="137"/>
        <v>#REF!</v>
      </c>
      <c r="G1243" s="114" t="e">
        <f t="shared" si="137"/>
        <v>#REF!</v>
      </c>
      <c r="H1243" s="114">
        <f t="shared" si="137"/>
        <v>112.2</v>
      </c>
      <c r="I1243" s="114">
        <f t="shared" si="137"/>
        <v>91.3</v>
      </c>
      <c r="J1243" s="11">
        <f t="shared" si="134"/>
        <v>0.8137254901960784</v>
      </c>
    </row>
    <row r="1244" spans="1:10" ht="37.5">
      <c r="A1244" s="103"/>
      <c r="B1244" s="103"/>
      <c r="C1244" s="103" t="s">
        <v>224</v>
      </c>
      <c r="D1244" s="103"/>
      <c r="E1244" s="113" t="s">
        <v>225</v>
      </c>
      <c r="F1244" s="114" t="e">
        <f t="shared" si="137"/>
        <v>#REF!</v>
      </c>
      <c r="G1244" s="114" t="e">
        <f t="shared" si="137"/>
        <v>#REF!</v>
      </c>
      <c r="H1244" s="114">
        <f t="shared" si="137"/>
        <v>112.2</v>
      </c>
      <c r="I1244" s="114">
        <f t="shared" si="137"/>
        <v>91.3</v>
      </c>
      <c r="J1244" s="11">
        <f t="shared" si="134"/>
        <v>0.8137254901960784</v>
      </c>
    </row>
    <row r="1245" spans="1:10" ht="18.75">
      <c r="A1245" s="103"/>
      <c r="B1245" s="103"/>
      <c r="C1245" s="97" t="s">
        <v>226</v>
      </c>
      <c r="D1245" s="97" t="s">
        <v>589</v>
      </c>
      <c r="E1245" s="115" t="s">
        <v>227</v>
      </c>
      <c r="F1245" s="116" t="e">
        <f>#REF!+F1246</f>
        <v>#REF!</v>
      </c>
      <c r="G1245" s="116" t="e">
        <f>#REF!+G1246</f>
        <v>#REF!</v>
      </c>
      <c r="H1245" s="116">
        <f>H1246</f>
        <v>112.2</v>
      </c>
      <c r="I1245" s="116">
        <f>I1246</f>
        <v>91.3</v>
      </c>
      <c r="J1245" s="176">
        <f t="shared" si="134"/>
        <v>0.8137254901960784</v>
      </c>
    </row>
    <row r="1246" spans="1:10" ht="18.75">
      <c r="A1246" s="97"/>
      <c r="B1246" s="97"/>
      <c r="C1246" s="97"/>
      <c r="D1246" s="97" t="s">
        <v>18</v>
      </c>
      <c r="E1246" s="117" t="s">
        <v>19</v>
      </c>
      <c r="F1246" s="116">
        <v>103</v>
      </c>
      <c r="G1246" s="116"/>
      <c r="H1246" s="116">
        <v>112.2</v>
      </c>
      <c r="I1246" s="116">
        <v>91.3</v>
      </c>
      <c r="J1246" s="176">
        <f t="shared" si="134"/>
        <v>0.8137254901960784</v>
      </c>
    </row>
    <row r="1247" spans="1:10" ht="37.5">
      <c r="A1247" s="97"/>
      <c r="B1247" s="97"/>
      <c r="C1247" s="103" t="s">
        <v>228</v>
      </c>
      <c r="D1247" s="103" t="s">
        <v>589</v>
      </c>
      <c r="E1247" s="113" t="s">
        <v>229</v>
      </c>
      <c r="F1247" s="116"/>
      <c r="G1247" s="116"/>
      <c r="H1247" s="114">
        <f>H1248</f>
        <v>39493.3</v>
      </c>
      <c r="I1247" s="114">
        <f>I1248</f>
        <v>39270.3</v>
      </c>
      <c r="J1247" s="11">
        <f t="shared" si="134"/>
        <v>0.9943534726143421</v>
      </c>
    </row>
    <row r="1248" spans="1:10" ht="37.5">
      <c r="A1248" s="97"/>
      <c r="B1248" s="97"/>
      <c r="C1248" s="9" t="s">
        <v>734</v>
      </c>
      <c r="D1248" s="103"/>
      <c r="E1248" s="119" t="s">
        <v>735</v>
      </c>
      <c r="F1248" s="114" t="e">
        <f>F1249+#REF!+F1253+F1255</f>
        <v>#REF!</v>
      </c>
      <c r="G1248" s="114" t="e">
        <f>G1249+#REF!+G1253+G1255</f>
        <v>#REF!</v>
      </c>
      <c r="H1248" s="114">
        <f>H1249</f>
        <v>39493.3</v>
      </c>
      <c r="I1248" s="114">
        <f>I1249</f>
        <v>39270.3</v>
      </c>
      <c r="J1248" s="11">
        <f t="shared" si="134"/>
        <v>0.9943534726143421</v>
      </c>
    </row>
    <row r="1249" spans="1:10" ht="18.75">
      <c r="A1249" s="97"/>
      <c r="B1249" s="97"/>
      <c r="C1249" s="97" t="s">
        <v>736</v>
      </c>
      <c r="D1249" s="97"/>
      <c r="E1249" s="117" t="s">
        <v>121</v>
      </c>
      <c r="F1249" s="116"/>
      <c r="G1249" s="116"/>
      <c r="H1249" s="116">
        <f>H1250+H1251+H1252</f>
        <v>39493.3</v>
      </c>
      <c r="I1249" s="116">
        <f>I1250+I1251+I1252</f>
        <v>39270.3</v>
      </c>
      <c r="J1249" s="176">
        <f t="shared" si="134"/>
        <v>0.9943534726143421</v>
      </c>
    </row>
    <row r="1250" spans="1:10" ht="37.5">
      <c r="A1250" s="97"/>
      <c r="B1250" s="97"/>
      <c r="C1250" s="97"/>
      <c r="D1250" s="97" t="s">
        <v>36</v>
      </c>
      <c r="E1250" s="117" t="s">
        <v>37</v>
      </c>
      <c r="F1250" s="116"/>
      <c r="G1250" s="116"/>
      <c r="H1250" s="116">
        <v>35864.7</v>
      </c>
      <c r="I1250" s="116">
        <v>35864.7</v>
      </c>
      <c r="J1250" s="176">
        <f t="shared" si="134"/>
        <v>1</v>
      </c>
    </row>
    <row r="1251" spans="1:10" ht="18.75">
      <c r="A1251" s="97"/>
      <c r="B1251" s="97"/>
      <c r="C1251" s="97"/>
      <c r="D1251" s="97" t="s">
        <v>18</v>
      </c>
      <c r="E1251" s="117" t="s">
        <v>19</v>
      </c>
      <c r="F1251" s="116"/>
      <c r="G1251" s="116"/>
      <c r="H1251" s="116">
        <v>3571.3</v>
      </c>
      <c r="I1251" s="116">
        <v>3348.3</v>
      </c>
      <c r="J1251" s="176">
        <f t="shared" si="134"/>
        <v>0.9375577520790749</v>
      </c>
    </row>
    <row r="1252" spans="1:10" ht="18.75">
      <c r="A1252" s="97"/>
      <c r="B1252" s="97"/>
      <c r="C1252" s="97"/>
      <c r="D1252" s="97" t="s">
        <v>48</v>
      </c>
      <c r="E1252" s="117" t="s">
        <v>49</v>
      </c>
      <c r="F1252" s="116"/>
      <c r="G1252" s="116"/>
      <c r="H1252" s="116">
        <v>57.3</v>
      </c>
      <c r="I1252" s="116">
        <v>57.3</v>
      </c>
      <c r="J1252" s="176">
        <f t="shared" si="134"/>
        <v>1</v>
      </c>
    </row>
    <row r="1253" spans="1:10" ht="18.75">
      <c r="A1253" s="103"/>
      <c r="B1253" s="103"/>
      <c r="C1253" s="103" t="s">
        <v>250</v>
      </c>
      <c r="D1253" s="103" t="s">
        <v>589</v>
      </c>
      <c r="E1253" s="113" t="s">
        <v>251</v>
      </c>
      <c r="F1253" s="114" t="e">
        <f>#REF!+F1254</f>
        <v>#REF!</v>
      </c>
      <c r="G1253" s="114" t="e">
        <f>#REF!+G1254</f>
        <v>#REF!</v>
      </c>
      <c r="H1253" s="114">
        <f>H1254</f>
        <v>10083.2</v>
      </c>
      <c r="I1253" s="114"/>
      <c r="J1253" s="11"/>
    </row>
    <row r="1254" spans="1:10" ht="18.75">
      <c r="A1254" s="103"/>
      <c r="B1254" s="103"/>
      <c r="C1254" s="97" t="s">
        <v>1070</v>
      </c>
      <c r="D1254" s="103" t="s">
        <v>589</v>
      </c>
      <c r="E1254" s="115" t="s">
        <v>1071</v>
      </c>
      <c r="F1254" s="116">
        <f>F1255</f>
        <v>13683.8</v>
      </c>
      <c r="G1254" s="116">
        <f>G1255</f>
        <v>0</v>
      </c>
      <c r="H1254" s="116">
        <f>H1255</f>
        <v>10083.2</v>
      </c>
      <c r="I1254" s="116"/>
      <c r="J1254" s="176"/>
    </row>
    <row r="1255" spans="1:10" ht="18.75">
      <c r="A1255" s="97"/>
      <c r="B1255" s="97"/>
      <c r="C1255" s="97" t="s">
        <v>1067</v>
      </c>
      <c r="D1255" s="97" t="s">
        <v>48</v>
      </c>
      <c r="E1255" s="117" t="s">
        <v>49</v>
      </c>
      <c r="F1255" s="116">
        <v>13683.8</v>
      </c>
      <c r="G1255" s="116"/>
      <c r="H1255" s="116">
        <v>10083.2</v>
      </c>
      <c r="I1255" s="116"/>
      <c r="J1255" s="176"/>
    </row>
    <row r="1256" spans="1:10" ht="18.75">
      <c r="A1256" s="206"/>
      <c r="B1256" s="9" t="s">
        <v>301</v>
      </c>
      <c r="C1256" s="9"/>
      <c r="D1256" s="9"/>
      <c r="E1256" s="10" t="s">
        <v>302</v>
      </c>
      <c r="F1256" s="114">
        <f aca="true" t="shared" si="138" ref="F1256:I1261">F1257</f>
        <v>50.9</v>
      </c>
      <c r="G1256" s="114">
        <f t="shared" si="138"/>
        <v>0</v>
      </c>
      <c r="H1256" s="114">
        <f t="shared" si="138"/>
        <v>94.2</v>
      </c>
      <c r="I1256" s="114">
        <f t="shared" si="138"/>
        <v>94.2</v>
      </c>
      <c r="J1256" s="11">
        <f t="shared" si="134"/>
        <v>1</v>
      </c>
    </row>
    <row r="1257" spans="1:10" ht="18.75">
      <c r="A1257" s="206"/>
      <c r="B1257" s="103" t="s">
        <v>648</v>
      </c>
      <c r="C1257" s="103"/>
      <c r="D1257" s="103"/>
      <c r="E1257" s="119" t="s">
        <v>649</v>
      </c>
      <c r="F1257" s="114">
        <f t="shared" si="138"/>
        <v>50.9</v>
      </c>
      <c r="G1257" s="114">
        <f t="shared" si="138"/>
        <v>0</v>
      </c>
      <c r="H1257" s="114">
        <f t="shared" si="138"/>
        <v>94.2</v>
      </c>
      <c r="I1257" s="114">
        <f t="shared" si="138"/>
        <v>94.2</v>
      </c>
      <c r="J1257" s="11">
        <f t="shared" si="134"/>
        <v>1</v>
      </c>
    </row>
    <row r="1258" spans="1:10" ht="37.5">
      <c r="A1258" s="206"/>
      <c r="B1258" s="97"/>
      <c r="C1258" s="103" t="s">
        <v>221</v>
      </c>
      <c r="D1258" s="103" t="s">
        <v>589</v>
      </c>
      <c r="E1258" s="113" t="s">
        <v>336</v>
      </c>
      <c r="F1258" s="114">
        <f t="shared" si="138"/>
        <v>50.9</v>
      </c>
      <c r="G1258" s="114">
        <f t="shared" si="138"/>
        <v>0</v>
      </c>
      <c r="H1258" s="114">
        <f>H1259+H1263</f>
        <v>94.2</v>
      </c>
      <c r="I1258" s="114">
        <f>I1259+I1263</f>
        <v>94.2</v>
      </c>
      <c r="J1258" s="11">
        <f t="shared" si="134"/>
        <v>1</v>
      </c>
    </row>
    <row r="1259" spans="1:10" ht="18.75">
      <c r="A1259" s="206"/>
      <c r="B1259" s="97"/>
      <c r="C1259" s="103" t="s">
        <v>222</v>
      </c>
      <c r="D1259" s="103" t="s">
        <v>589</v>
      </c>
      <c r="E1259" s="113" t="s">
        <v>223</v>
      </c>
      <c r="F1259" s="114">
        <f t="shared" si="138"/>
        <v>50.9</v>
      </c>
      <c r="G1259" s="114">
        <f t="shared" si="138"/>
        <v>0</v>
      </c>
      <c r="H1259" s="114">
        <f t="shared" si="138"/>
        <v>75.7</v>
      </c>
      <c r="I1259" s="114">
        <f t="shared" si="138"/>
        <v>75.7</v>
      </c>
      <c r="J1259" s="11">
        <f t="shared" si="134"/>
        <v>1</v>
      </c>
    </row>
    <row r="1260" spans="1:10" ht="37.5">
      <c r="A1260" s="206"/>
      <c r="B1260" s="97"/>
      <c r="C1260" s="103" t="s">
        <v>224</v>
      </c>
      <c r="D1260" s="103"/>
      <c r="E1260" s="113" t="s">
        <v>225</v>
      </c>
      <c r="F1260" s="114">
        <f t="shared" si="138"/>
        <v>50.9</v>
      </c>
      <c r="G1260" s="114">
        <f t="shared" si="138"/>
        <v>0</v>
      </c>
      <c r="H1260" s="114">
        <f t="shared" si="138"/>
        <v>75.7</v>
      </c>
      <c r="I1260" s="114">
        <f t="shared" si="138"/>
        <v>75.7</v>
      </c>
      <c r="J1260" s="11">
        <f t="shared" si="134"/>
        <v>1</v>
      </c>
    </row>
    <row r="1261" spans="1:10" ht="18.75">
      <c r="A1261" s="206"/>
      <c r="B1261" s="97"/>
      <c r="C1261" s="97" t="s">
        <v>226</v>
      </c>
      <c r="D1261" s="97" t="s">
        <v>589</v>
      </c>
      <c r="E1261" s="115" t="s">
        <v>227</v>
      </c>
      <c r="F1261" s="116">
        <f t="shared" si="138"/>
        <v>50.9</v>
      </c>
      <c r="G1261" s="116">
        <f t="shared" si="138"/>
        <v>0</v>
      </c>
      <c r="H1261" s="116">
        <f t="shared" si="138"/>
        <v>75.7</v>
      </c>
      <c r="I1261" s="116">
        <f t="shared" si="138"/>
        <v>75.7</v>
      </c>
      <c r="J1261" s="176">
        <f t="shared" si="134"/>
        <v>1</v>
      </c>
    </row>
    <row r="1262" spans="1:10" ht="18.75">
      <c r="A1262" s="206"/>
      <c r="B1262" s="97"/>
      <c r="C1262" s="97"/>
      <c r="D1262" s="97" t="s">
        <v>18</v>
      </c>
      <c r="E1262" s="117" t="s">
        <v>19</v>
      </c>
      <c r="F1262" s="116">
        <v>50.9</v>
      </c>
      <c r="G1262" s="116"/>
      <c r="H1262" s="116">
        <v>75.7</v>
      </c>
      <c r="I1262" s="116">
        <v>75.7</v>
      </c>
      <c r="J1262" s="176">
        <f t="shared" si="134"/>
        <v>1</v>
      </c>
    </row>
    <row r="1263" spans="1:10" ht="37.5">
      <c r="A1263" s="206"/>
      <c r="B1263" s="97"/>
      <c r="C1263" s="103" t="s">
        <v>228</v>
      </c>
      <c r="D1263" s="103" t="s">
        <v>589</v>
      </c>
      <c r="E1263" s="113" t="s">
        <v>229</v>
      </c>
      <c r="F1263" s="116"/>
      <c r="G1263" s="116"/>
      <c r="H1263" s="114">
        <f aca="true" t="shared" si="139" ref="H1263:I1265">H1264</f>
        <v>18.5</v>
      </c>
      <c r="I1263" s="114">
        <f t="shared" si="139"/>
        <v>18.5</v>
      </c>
      <c r="J1263" s="11">
        <f t="shared" si="134"/>
        <v>1</v>
      </c>
    </row>
    <row r="1264" spans="1:10" ht="37.5">
      <c r="A1264" s="206"/>
      <c r="B1264" s="97"/>
      <c r="C1264" s="9" t="s">
        <v>734</v>
      </c>
      <c r="D1264" s="103"/>
      <c r="E1264" s="119" t="s">
        <v>735</v>
      </c>
      <c r="F1264" s="116"/>
      <c r="G1264" s="116"/>
      <c r="H1264" s="114">
        <f t="shared" si="139"/>
        <v>18.5</v>
      </c>
      <c r="I1264" s="114">
        <f t="shared" si="139"/>
        <v>18.5</v>
      </c>
      <c r="J1264" s="11">
        <f t="shared" si="134"/>
        <v>1</v>
      </c>
    </row>
    <row r="1265" spans="1:10" ht="18.75">
      <c r="A1265" s="97"/>
      <c r="B1265" s="97"/>
      <c r="C1265" s="97" t="s">
        <v>736</v>
      </c>
      <c r="D1265" s="97"/>
      <c r="E1265" s="117" t="s">
        <v>121</v>
      </c>
      <c r="F1265" s="116"/>
      <c r="G1265" s="116"/>
      <c r="H1265" s="116">
        <f t="shared" si="139"/>
        <v>18.5</v>
      </c>
      <c r="I1265" s="116">
        <f t="shared" si="139"/>
        <v>18.5</v>
      </c>
      <c r="J1265" s="176">
        <f t="shared" si="134"/>
        <v>1</v>
      </c>
    </row>
    <row r="1266" spans="1:10" ht="18.75">
      <c r="A1266" s="97"/>
      <c r="B1266" s="97"/>
      <c r="C1266" s="97"/>
      <c r="D1266" s="97" t="s">
        <v>18</v>
      </c>
      <c r="E1266" s="117" t="s">
        <v>19</v>
      </c>
      <c r="F1266" s="116"/>
      <c r="G1266" s="116"/>
      <c r="H1266" s="116">
        <v>18.5</v>
      </c>
      <c r="I1266" s="116">
        <v>18.5</v>
      </c>
      <c r="J1266" s="176">
        <f t="shared" si="134"/>
        <v>1</v>
      </c>
    </row>
    <row r="1267" spans="1:10" ht="18.75">
      <c r="A1267" s="97"/>
      <c r="B1267" s="97"/>
      <c r="C1267" s="97"/>
      <c r="D1267" s="97"/>
      <c r="E1267" s="115"/>
      <c r="F1267" s="116"/>
      <c r="G1267" s="116"/>
      <c r="H1267" s="116"/>
      <c r="I1267" s="116"/>
      <c r="J1267" s="11"/>
    </row>
    <row r="1268" spans="1:10" ht="18.75" customHeight="1">
      <c r="A1268" s="266" t="s">
        <v>1072</v>
      </c>
      <c r="B1268" s="266"/>
      <c r="C1268" s="266"/>
      <c r="D1268" s="266"/>
      <c r="E1268" s="266"/>
      <c r="F1268" s="114" t="e">
        <f>F13+F26+F50+F691+F727+F763+F973+F1129+F1220</f>
        <v>#REF!</v>
      </c>
      <c r="G1268" s="114" t="e">
        <f>G13+G26+G50+G691+G727+G763+G973+G1129+G1220</f>
        <v>#REF!</v>
      </c>
      <c r="H1268" s="114">
        <f>H13+H26+H50+H691+H727+H763+H973+H1129+H1220</f>
        <v>4238687.878570001</v>
      </c>
      <c r="I1268" s="114">
        <f>I13+I26+I50+I691+I727+I763+I973+I1129+I1220</f>
        <v>3968794.6422099997</v>
      </c>
      <c r="J1268" s="11">
        <f>I1268/H1268</f>
        <v>0.9363262301703011</v>
      </c>
    </row>
  </sheetData>
  <sheetProtection/>
  <mergeCells count="11">
    <mergeCell ref="G10:G11"/>
    <mergeCell ref="A7:J7"/>
    <mergeCell ref="H10:H11"/>
    <mergeCell ref="I10:I11"/>
    <mergeCell ref="J10:J11"/>
    <mergeCell ref="A8:F8"/>
    <mergeCell ref="A1268:E1268"/>
    <mergeCell ref="A10:A11"/>
    <mergeCell ref="B10:D10"/>
    <mergeCell ref="E10:E11"/>
    <mergeCell ref="F10:F11"/>
  </mergeCells>
  <printOptions/>
  <pageMargins left="0.7874015748031497" right="0.7874015748031497" top="1.04" bottom="0.32" header="0.31496062992125984" footer="0.31496062992125984"/>
  <pageSetup fitToHeight="0" fitToWidth="1" horizontalDpi="600" verticalDpi="600" orientation="landscape" paperSize="9" scale="44" r:id="rId1"/>
  <headerFooter differentFirst="1">
    <oddHeader>&amp;C&amp;P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workbookViewId="0" topLeftCell="A1">
      <selection activeCell="D9" sqref="D9:D10"/>
    </sheetView>
  </sheetViews>
  <sheetFormatPr defaultColWidth="9.00390625" defaultRowHeight="12.75"/>
  <cols>
    <col min="1" max="1" width="9.125" style="12" customWidth="1"/>
    <col min="2" max="2" width="10.00390625" style="13" customWidth="1"/>
    <col min="3" max="3" width="69.375" style="18" customWidth="1"/>
    <col min="4" max="5" width="16.875" style="12" customWidth="1"/>
    <col min="6" max="6" width="15.375" style="12" customWidth="1"/>
    <col min="7" max="16384" width="9.125" style="12" customWidth="1"/>
  </cols>
  <sheetData>
    <row r="1" spans="3:5" ht="15.75">
      <c r="C1" s="14"/>
      <c r="D1" s="14"/>
      <c r="E1" s="14" t="s">
        <v>908</v>
      </c>
    </row>
    <row r="2" spans="3:5" ht="15.75">
      <c r="C2" s="14"/>
      <c r="D2" s="14"/>
      <c r="E2" s="15" t="s">
        <v>858</v>
      </c>
    </row>
    <row r="3" spans="3:5" ht="15.75">
      <c r="C3" s="14"/>
      <c r="D3" s="14"/>
      <c r="E3" s="39" t="s">
        <v>859</v>
      </c>
    </row>
    <row r="4" spans="3:5" ht="15.75">
      <c r="C4" s="15"/>
      <c r="D4" s="16"/>
      <c r="E4" s="17" t="s">
        <v>910</v>
      </c>
    </row>
    <row r="5" spans="1:3" ht="19.5" customHeight="1">
      <c r="A5" s="268"/>
      <c r="B5" s="268"/>
      <c r="C5" s="268"/>
    </row>
    <row r="6" spans="1:6" ht="36.75" customHeight="1">
      <c r="A6" s="282" t="s">
        <v>1228</v>
      </c>
      <c r="B6" s="282"/>
      <c r="C6" s="282"/>
      <c r="D6" s="282"/>
      <c r="E6" s="282"/>
      <c r="F6" s="282"/>
    </row>
    <row r="7" spans="1:6" ht="18.75">
      <c r="A7" s="173"/>
      <c r="B7" s="173"/>
      <c r="C7" s="173"/>
      <c r="D7" s="173"/>
      <c r="E7" s="173"/>
      <c r="F7" s="173"/>
    </row>
    <row r="8" spans="4:6" ht="18.75" customHeight="1">
      <c r="D8" s="19"/>
      <c r="F8" s="19" t="s">
        <v>0</v>
      </c>
    </row>
    <row r="9" spans="1:6" ht="15.75" customHeight="1">
      <c r="A9" s="269" t="s">
        <v>362</v>
      </c>
      <c r="B9" s="269" t="s">
        <v>363</v>
      </c>
      <c r="C9" s="270" t="s">
        <v>364</v>
      </c>
      <c r="D9" s="271" t="s">
        <v>361</v>
      </c>
      <c r="E9" s="271" t="s">
        <v>389</v>
      </c>
      <c r="F9" s="271" t="s">
        <v>365</v>
      </c>
    </row>
    <row r="10" spans="1:6" ht="38.25" customHeight="1">
      <c r="A10" s="269"/>
      <c r="B10" s="269"/>
      <c r="C10" s="270"/>
      <c r="D10" s="272"/>
      <c r="E10" s="273"/>
      <c r="F10" s="273"/>
    </row>
    <row r="11" spans="1:6" ht="15.75">
      <c r="A11" s="20" t="s">
        <v>366</v>
      </c>
      <c r="B11" s="20" t="s">
        <v>367</v>
      </c>
      <c r="C11" s="92">
        <v>3</v>
      </c>
      <c r="D11" s="95">
        <v>4</v>
      </c>
      <c r="E11" s="95">
        <v>5</v>
      </c>
      <c r="F11" s="95">
        <v>6</v>
      </c>
    </row>
    <row r="12" spans="1:6" ht="15.75">
      <c r="A12" s="209" t="s">
        <v>368</v>
      </c>
      <c r="B12" s="209" t="s">
        <v>369</v>
      </c>
      <c r="C12" s="210" t="s">
        <v>257</v>
      </c>
      <c r="D12" s="211">
        <f>SUM(D13:D19)</f>
        <v>373302.39999999997</v>
      </c>
      <c r="E12" s="211">
        <f>SUM(E13:E19)</f>
        <v>346386</v>
      </c>
      <c r="F12" s="213">
        <f>E12/D12</f>
        <v>0.9278965257121305</v>
      </c>
    </row>
    <row r="13" spans="1:6" ht="31.5">
      <c r="A13" s="214" t="s">
        <v>368</v>
      </c>
      <c r="B13" s="215" t="s">
        <v>370</v>
      </c>
      <c r="C13" s="216" t="s">
        <v>267</v>
      </c>
      <c r="D13" s="217">
        <v>3581.9</v>
      </c>
      <c r="E13" s="217">
        <v>3581.9</v>
      </c>
      <c r="F13" s="218">
        <f>E13/D13</f>
        <v>1</v>
      </c>
    </row>
    <row r="14" spans="1:6" ht="47.25">
      <c r="A14" s="214" t="s">
        <v>368</v>
      </c>
      <c r="B14" s="215" t="s">
        <v>371</v>
      </c>
      <c r="C14" s="216" t="s">
        <v>264</v>
      </c>
      <c r="D14" s="217">
        <v>8323.2</v>
      </c>
      <c r="E14" s="217">
        <v>7930.2</v>
      </c>
      <c r="F14" s="218">
        <f>E14/D14</f>
        <v>0.9527825836216839</v>
      </c>
    </row>
    <row r="15" spans="1:6" ht="47.25">
      <c r="A15" s="214" t="s">
        <v>368</v>
      </c>
      <c r="B15" s="215" t="s">
        <v>372</v>
      </c>
      <c r="C15" s="216" t="s">
        <v>269</v>
      </c>
      <c r="D15" s="217">
        <v>137864.8</v>
      </c>
      <c r="E15" s="217">
        <v>136487.4</v>
      </c>
      <c r="F15" s="218">
        <f>E15/D15</f>
        <v>0.990009052346937</v>
      </c>
    </row>
    <row r="16" spans="1:6" ht="15.75">
      <c r="A16" s="214" t="s">
        <v>368</v>
      </c>
      <c r="B16" s="215" t="s">
        <v>373</v>
      </c>
      <c r="C16" s="216" t="s">
        <v>337</v>
      </c>
      <c r="D16" s="217">
        <v>60.4</v>
      </c>
      <c r="E16" s="217"/>
      <c r="F16" s="218"/>
    </row>
    <row r="17" spans="1:6" ht="31.5">
      <c r="A17" s="214" t="s">
        <v>368</v>
      </c>
      <c r="B17" s="215" t="s">
        <v>374</v>
      </c>
      <c r="C17" s="216" t="s">
        <v>259</v>
      </c>
      <c r="D17" s="217">
        <v>29677.3</v>
      </c>
      <c r="E17" s="217">
        <v>29398.2</v>
      </c>
      <c r="F17" s="218">
        <f>E17/D17</f>
        <v>0.990595505655838</v>
      </c>
    </row>
    <row r="18" spans="1:6" ht="15.75">
      <c r="A18" s="214" t="s">
        <v>368</v>
      </c>
      <c r="B18" s="215" t="s">
        <v>375</v>
      </c>
      <c r="C18" s="216" t="s">
        <v>727</v>
      </c>
      <c r="D18" s="217">
        <v>4444.9</v>
      </c>
      <c r="E18" s="217"/>
      <c r="F18" s="218"/>
    </row>
    <row r="19" spans="1:6" ht="15.75">
      <c r="A19" s="214" t="s">
        <v>368</v>
      </c>
      <c r="B19" s="215" t="s">
        <v>376</v>
      </c>
      <c r="C19" s="216" t="s">
        <v>261</v>
      </c>
      <c r="D19" s="219">
        <v>189349.9</v>
      </c>
      <c r="E19" s="217">
        <v>168988.3</v>
      </c>
      <c r="F19" s="218">
        <f aca="true" t="shared" si="0" ref="F19:F57">E19/D19</f>
        <v>0.8924657472752824</v>
      </c>
    </row>
    <row r="20" spans="1:6" ht="20.25" customHeight="1">
      <c r="A20" s="209" t="s">
        <v>371</v>
      </c>
      <c r="B20" s="209" t="s">
        <v>369</v>
      </c>
      <c r="C20" s="210" t="s">
        <v>271</v>
      </c>
      <c r="D20" s="211">
        <f>SUM(D21:D23)</f>
        <v>59462.7</v>
      </c>
      <c r="E20" s="212">
        <f>SUM(E21:E23)</f>
        <v>53588.299999999996</v>
      </c>
      <c r="F20" s="213">
        <f t="shared" si="0"/>
        <v>0.901208656855474</v>
      </c>
    </row>
    <row r="21" spans="1:6" ht="31.5" customHeight="1">
      <c r="A21" s="214" t="s">
        <v>371</v>
      </c>
      <c r="B21" s="215" t="s">
        <v>377</v>
      </c>
      <c r="C21" s="216" t="s">
        <v>378</v>
      </c>
      <c r="D21" s="217">
        <v>36092.6</v>
      </c>
      <c r="E21" s="217">
        <v>30676.5</v>
      </c>
      <c r="F21" s="218">
        <f t="shared" si="0"/>
        <v>0.8499387686118485</v>
      </c>
    </row>
    <row r="22" spans="1:6" ht="19.5" customHeight="1">
      <c r="A22" s="214" t="s">
        <v>371</v>
      </c>
      <c r="B22" s="215" t="s">
        <v>379</v>
      </c>
      <c r="C22" s="216" t="s">
        <v>275</v>
      </c>
      <c r="D22" s="217">
        <v>18449.4</v>
      </c>
      <c r="E22" s="217">
        <v>18395.1</v>
      </c>
      <c r="F22" s="218">
        <f t="shared" si="0"/>
        <v>0.9970568148557675</v>
      </c>
    </row>
    <row r="23" spans="1:6" ht="31.5">
      <c r="A23" s="214" t="s">
        <v>371</v>
      </c>
      <c r="B23" s="215" t="s">
        <v>380</v>
      </c>
      <c r="C23" s="216" t="s">
        <v>277</v>
      </c>
      <c r="D23" s="217">
        <v>4920.7</v>
      </c>
      <c r="E23" s="217">
        <v>4516.7</v>
      </c>
      <c r="F23" s="218">
        <f t="shared" si="0"/>
        <v>0.9178978600605605</v>
      </c>
    </row>
    <row r="24" spans="1:6" ht="19.5" customHeight="1">
      <c r="A24" s="209" t="s">
        <v>372</v>
      </c>
      <c r="B24" s="209" t="s">
        <v>369</v>
      </c>
      <c r="C24" s="210" t="s">
        <v>279</v>
      </c>
      <c r="D24" s="211">
        <f>SUM(D25:D30)</f>
        <v>417714.1</v>
      </c>
      <c r="E24" s="211">
        <f>SUM(E25:E30)</f>
        <v>391932.30000000005</v>
      </c>
      <c r="F24" s="213">
        <f t="shared" si="0"/>
        <v>0.9382788371280741</v>
      </c>
    </row>
    <row r="25" spans="1:6" ht="15.75">
      <c r="A25" s="214" t="s">
        <v>372</v>
      </c>
      <c r="B25" s="214" t="s">
        <v>373</v>
      </c>
      <c r="C25" s="216" t="s">
        <v>750</v>
      </c>
      <c r="D25" s="217">
        <v>6715.6</v>
      </c>
      <c r="E25" s="217">
        <v>5478.9</v>
      </c>
      <c r="F25" s="218">
        <f t="shared" si="0"/>
        <v>0.8158466853296801</v>
      </c>
    </row>
    <row r="26" spans="1:6" ht="15.75">
      <c r="A26" s="214" t="s">
        <v>372</v>
      </c>
      <c r="B26" s="214" t="s">
        <v>374</v>
      </c>
      <c r="C26" s="216" t="s">
        <v>597</v>
      </c>
      <c r="D26" s="217">
        <v>20</v>
      </c>
      <c r="E26" s="217">
        <v>17.1</v>
      </c>
      <c r="F26" s="218">
        <f t="shared" si="0"/>
        <v>0.8550000000000001</v>
      </c>
    </row>
    <row r="27" spans="1:6" ht="15.75">
      <c r="A27" s="214" t="s">
        <v>372</v>
      </c>
      <c r="B27" s="215" t="s">
        <v>381</v>
      </c>
      <c r="C27" s="216" t="s">
        <v>282</v>
      </c>
      <c r="D27" s="217">
        <v>1177.5</v>
      </c>
      <c r="E27" s="217">
        <v>1055.9</v>
      </c>
      <c r="F27" s="218">
        <f t="shared" si="0"/>
        <v>0.8967303609341827</v>
      </c>
    </row>
    <row r="28" spans="1:6" ht="15.75">
      <c r="A28" s="214" t="s">
        <v>372</v>
      </c>
      <c r="B28" s="215" t="s">
        <v>382</v>
      </c>
      <c r="C28" s="216" t="s">
        <v>383</v>
      </c>
      <c r="D28" s="217">
        <v>1931.7</v>
      </c>
      <c r="E28" s="217">
        <v>1930.3</v>
      </c>
      <c r="F28" s="218">
        <f t="shared" si="0"/>
        <v>0.9992752497799865</v>
      </c>
    </row>
    <row r="29" spans="1:6" ht="15.75">
      <c r="A29" s="214" t="s">
        <v>372</v>
      </c>
      <c r="B29" s="215" t="s">
        <v>377</v>
      </c>
      <c r="C29" s="216" t="s">
        <v>284</v>
      </c>
      <c r="D29" s="217">
        <v>374246</v>
      </c>
      <c r="E29" s="217">
        <v>373439.4</v>
      </c>
      <c r="F29" s="218">
        <f t="shared" si="0"/>
        <v>0.9978447331434405</v>
      </c>
    </row>
    <row r="30" spans="1:6" ht="15.75">
      <c r="A30" s="214" t="s">
        <v>372</v>
      </c>
      <c r="B30" s="215" t="s">
        <v>384</v>
      </c>
      <c r="C30" s="216" t="s">
        <v>286</v>
      </c>
      <c r="D30" s="217">
        <v>33623.3</v>
      </c>
      <c r="E30" s="217">
        <v>10010.7</v>
      </c>
      <c r="F30" s="218">
        <f t="shared" si="0"/>
        <v>0.2977310377030214</v>
      </c>
    </row>
    <row r="31" spans="1:6" ht="18" customHeight="1">
      <c r="A31" s="209" t="s">
        <v>373</v>
      </c>
      <c r="B31" s="209" t="s">
        <v>369</v>
      </c>
      <c r="C31" s="210" t="s">
        <v>288</v>
      </c>
      <c r="D31" s="212">
        <f>SUM(D32:D35)</f>
        <v>694817.2</v>
      </c>
      <c r="E31" s="211">
        <f>SUM(E32:E35)</f>
        <v>623342.3</v>
      </c>
      <c r="F31" s="213">
        <f t="shared" si="0"/>
        <v>0.8971313605938369</v>
      </c>
    </row>
    <row r="32" spans="1:6" ht="15.75">
      <c r="A32" s="214" t="s">
        <v>373</v>
      </c>
      <c r="B32" s="215" t="s">
        <v>368</v>
      </c>
      <c r="C32" s="216" t="s">
        <v>290</v>
      </c>
      <c r="D32" s="217">
        <v>127661.8</v>
      </c>
      <c r="E32" s="217">
        <v>74503.5</v>
      </c>
      <c r="F32" s="218">
        <f t="shared" si="0"/>
        <v>0.5836005758966268</v>
      </c>
    </row>
    <row r="33" spans="1:6" ht="15.75">
      <c r="A33" s="214" t="s">
        <v>373</v>
      </c>
      <c r="B33" s="215" t="s">
        <v>370</v>
      </c>
      <c r="C33" s="216" t="s">
        <v>292</v>
      </c>
      <c r="D33" s="217">
        <v>172775.8</v>
      </c>
      <c r="E33" s="217">
        <v>158874.2</v>
      </c>
      <c r="F33" s="218">
        <f t="shared" si="0"/>
        <v>0.9195396577529956</v>
      </c>
    </row>
    <row r="34" spans="1:6" ht="15.75">
      <c r="A34" s="214" t="s">
        <v>373</v>
      </c>
      <c r="B34" s="215" t="s">
        <v>371</v>
      </c>
      <c r="C34" s="216" t="s">
        <v>294</v>
      </c>
      <c r="D34" s="217">
        <v>192864.4</v>
      </c>
      <c r="E34" s="217">
        <v>188584.1</v>
      </c>
      <c r="F34" s="218">
        <f t="shared" si="0"/>
        <v>0.9778066869780012</v>
      </c>
    </row>
    <row r="35" spans="1:6" ht="15.75">
      <c r="A35" s="214" t="s">
        <v>373</v>
      </c>
      <c r="B35" s="214" t="s">
        <v>373</v>
      </c>
      <c r="C35" s="216" t="s">
        <v>296</v>
      </c>
      <c r="D35" s="217">
        <v>201515.2</v>
      </c>
      <c r="E35" s="217">
        <v>201380.5</v>
      </c>
      <c r="F35" s="218">
        <f t="shared" si="0"/>
        <v>0.9993315640706011</v>
      </c>
    </row>
    <row r="36" spans="1:6" ht="19.5" customHeight="1">
      <c r="A36" s="209" t="s">
        <v>374</v>
      </c>
      <c r="B36" s="209" t="s">
        <v>369</v>
      </c>
      <c r="C36" s="210" t="s">
        <v>298</v>
      </c>
      <c r="D36" s="211">
        <f>SUM(D37:D37)</f>
        <v>475.4</v>
      </c>
      <c r="E36" s="211">
        <f>SUM(E37:E37)</f>
        <v>473.4</v>
      </c>
      <c r="F36" s="213">
        <f t="shared" si="0"/>
        <v>0.995793016407236</v>
      </c>
    </row>
    <row r="37" spans="1:6" ht="31.5">
      <c r="A37" s="214" t="s">
        <v>374</v>
      </c>
      <c r="B37" s="215" t="s">
        <v>371</v>
      </c>
      <c r="C37" s="216" t="s">
        <v>300</v>
      </c>
      <c r="D37" s="217">
        <v>475.4</v>
      </c>
      <c r="E37" s="217">
        <v>473.4</v>
      </c>
      <c r="F37" s="218">
        <f t="shared" si="0"/>
        <v>0.995793016407236</v>
      </c>
    </row>
    <row r="38" spans="1:6" ht="18" customHeight="1">
      <c r="A38" s="209" t="s">
        <v>381</v>
      </c>
      <c r="B38" s="209" t="s">
        <v>369</v>
      </c>
      <c r="C38" s="210" t="s">
        <v>302</v>
      </c>
      <c r="D38" s="211">
        <f>SUM(D39:D44)</f>
        <v>2001970.8</v>
      </c>
      <c r="E38" s="211">
        <f>SUM(E39:E44)</f>
        <v>1985915.3</v>
      </c>
      <c r="F38" s="213">
        <f t="shared" si="0"/>
        <v>0.9919801527574728</v>
      </c>
    </row>
    <row r="39" spans="1:6" ht="15.75">
      <c r="A39" s="214" t="s">
        <v>381</v>
      </c>
      <c r="B39" s="215" t="s">
        <v>368</v>
      </c>
      <c r="C39" s="216" t="s">
        <v>322</v>
      </c>
      <c r="D39" s="217">
        <v>693289</v>
      </c>
      <c r="E39" s="217">
        <v>685466.5</v>
      </c>
      <c r="F39" s="218">
        <f t="shared" si="0"/>
        <v>0.9887168266047781</v>
      </c>
    </row>
    <row r="40" spans="1:6" ht="15.75">
      <c r="A40" s="214" t="s">
        <v>381</v>
      </c>
      <c r="B40" s="215" t="s">
        <v>370</v>
      </c>
      <c r="C40" s="216" t="s">
        <v>304</v>
      </c>
      <c r="D40" s="217">
        <v>1095370</v>
      </c>
      <c r="E40" s="217">
        <v>1092186.5</v>
      </c>
      <c r="F40" s="218">
        <f t="shared" si="0"/>
        <v>0.9970936761094424</v>
      </c>
    </row>
    <row r="41" spans="1:6" ht="15.75">
      <c r="A41" s="214" t="s">
        <v>381</v>
      </c>
      <c r="B41" s="215" t="s">
        <v>371</v>
      </c>
      <c r="C41" s="216" t="s">
        <v>607</v>
      </c>
      <c r="D41" s="217">
        <v>161199.7</v>
      </c>
      <c r="E41" s="217">
        <v>161162.8</v>
      </c>
      <c r="F41" s="218">
        <f t="shared" si="0"/>
        <v>0.9997710913854057</v>
      </c>
    </row>
    <row r="42" spans="1:6" ht="31.5">
      <c r="A42" s="214" t="s">
        <v>381</v>
      </c>
      <c r="B42" s="215" t="s">
        <v>373</v>
      </c>
      <c r="C42" s="216" t="s">
        <v>649</v>
      </c>
      <c r="D42" s="217">
        <v>1064.8</v>
      </c>
      <c r="E42" s="217">
        <v>1059.4</v>
      </c>
      <c r="F42" s="218">
        <f t="shared" si="0"/>
        <v>0.9949286250939144</v>
      </c>
    </row>
    <row r="43" spans="1:6" ht="15.75">
      <c r="A43" s="214" t="s">
        <v>381</v>
      </c>
      <c r="B43" s="215" t="s">
        <v>381</v>
      </c>
      <c r="C43" s="216" t="s">
        <v>616</v>
      </c>
      <c r="D43" s="217">
        <v>11219.6</v>
      </c>
      <c r="E43" s="217">
        <v>6728.3</v>
      </c>
      <c r="F43" s="218">
        <f t="shared" si="0"/>
        <v>0.5996916111091305</v>
      </c>
    </row>
    <row r="44" spans="1:6" ht="15.75">
      <c r="A44" s="214" t="s">
        <v>381</v>
      </c>
      <c r="B44" s="215" t="s">
        <v>377</v>
      </c>
      <c r="C44" s="216" t="s">
        <v>306</v>
      </c>
      <c r="D44" s="217">
        <v>39827.7</v>
      </c>
      <c r="E44" s="217">
        <v>39311.8</v>
      </c>
      <c r="F44" s="218">
        <f t="shared" si="0"/>
        <v>0.9870467036760849</v>
      </c>
    </row>
    <row r="45" spans="1:6" ht="18.75" customHeight="1">
      <c r="A45" s="209" t="s">
        <v>382</v>
      </c>
      <c r="B45" s="209" t="s">
        <v>369</v>
      </c>
      <c r="C45" s="210" t="s">
        <v>385</v>
      </c>
      <c r="D45" s="212">
        <f>SUM(D46:D47)</f>
        <v>175277.5</v>
      </c>
      <c r="E45" s="211">
        <f>SUM(E46:E47)</f>
        <v>170990.1</v>
      </c>
      <c r="F45" s="213">
        <f t="shared" si="0"/>
        <v>0.9755393590164169</v>
      </c>
    </row>
    <row r="46" spans="1:6" ht="15.75">
      <c r="A46" s="214" t="s">
        <v>382</v>
      </c>
      <c r="B46" s="215" t="s">
        <v>368</v>
      </c>
      <c r="C46" s="216" t="s">
        <v>328</v>
      </c>
      <c r="D46" s="217">
        <v>145067.4</v>
      </c>
      <c r="E46" s="217">
        <v>142332.2</v>
      </c>
      <c r="F46" s="218">
        <f t="shared" si="0"/>
        <v>0.9811453159014363</v>
      </c>
    </row>
    <row r="47" spans="1:6" ht="15.75">
      <c r="A47" s="214" t="s">
        <v>382</v>
      </c>
      <c r="B47" s="215" t="s">
        <v>372</v>
      </c>
      <c r="C47" s="216" t="s">
        <v>309</v>
      </c>
      <c r="D47" s="217">
        <v>30210.1</v>
      </c>
      <c r="E47" s="217">
        <v>28657.9</v>
      </c>
      <c r="F47" s="218">
        <f t="shared" si="0"/>
        <v>0.9486198324401443</v>
      </c>
    </row>
    <row r="48" spans="1:6" ht="20.25" customHeight="1">
      <c r="A48" s="209" t="s">
        <v>379</v>
      </c>
      <c r="B48" s="209" t="s">
        <v>369</v>
      </c>
      <c r="C48" s="210" t="s">
        <v>312</v>
      </c>
      <c r="D48" s="211">
        <f>SUM(D49:D52)</f>
        <v>252905.1</v>
      </c>
      <c r="E48" s="211">
        <f>SUM(E49:E52)</f>
        <v>239979.59999999998</v>
      </c>
      <c r="F48" s="213">
        <f t="shared" si="0"/>
        <v>0.9488918966046946</v>
      </c>
    </row>
    <row r="49" spans="1:6" ht="15.75">
      <c r="A49" s="214" t="s">
        <v>379</v>
      </c>
      <c r="B49" s="215" t="s">
        <v>368</v>
      </c>
      <c r="C49" s="216" t="s">
        <v>314</v>
      </c>
      <c r="D49" s="217">
        <v>13708.2</v>
      </c>
      <c r="E49" s="217">
        <v>12353.8</v>
      </c>
      <c r="F49" s="218">
        <f t="shared" si="0"/>
        <v>0.9011978232007118</v>
      </c>
    </row>
    <row r="50" spans="1:6" ht="15.75">
      <c r="A50" s="214" t="s">
        <v>379</v>
      </c>
      <c r="B50" s="215" t="s">
        <v>371</v>
      </c>
      <c r="C50" s="216" t="s">
        <v>316</v>
      </c>
      <c r="D50" s="217">
        <v>194774.7</v>
      </c>
      <c r="E50" s="217">
        <v>186083.3</v>
      </c>
      <c r="F50" s="218">
        <f t="shared" si="0"/>
        <v>0.9553771614075133</v>
      </c>
    </row>
    <row r="51" spans="1:6" ht="15.75">
      <c r="A51" s="214" t="s">
        <v>379</v>
      </c>
      <c r="B51" s="215" t="s">
        <v>372</v>
      </c>
      <c r="C51" s="216" t="s">
        <v>324</v>
      </c>
      <c r="D51" s="217">
        <v>34889.3</v>
      </c>
      <c r="E51" s="217">
        <v>33313.5</v>
      </c>
      <c r="F51" s="218">
        <f t="shared" si="0"/>
        <v>0.9548342901691922</v>
      </c>
    </row>
    <row r="52" spans="1:6" ht="15.75">
      <c r="A52" s="214" t="s">
        <v>379</v>
      </c>
      <c r="B52" s="215" t="s">
        <v>374</v>
      </c>
      <c r="C52" s="216" t="s">
        <v>317</v>
      </c>
      <c r="D52" s="217">
        <v>9532.9</v>
      </c>
      <c r="E52" s="217">
        <v>8229</v>
      </c>
      <c r="F52" s="218">
        <f t="shared" si="0"/>
        <v>0.8632210555025229</v>
      </c>
    </row>
    <row r="53" spans="1:6" ht="16.5" customHeight="1">
      <c r="A53" s="209" t="s">
        <v>375</v>
      </c>
      <c r="B53" s="209" t="s">
        <v>369</v>
      </c>
      <c r="C53" s="210" t="s">
        <v>331</v>
      </c>
      <c r="D53" s="211">
        <f>SUM(D54:D56)</f>
        <v>262762.7</v>
      </c>
      <c r="E53" s="211">
        <f>SUM(E54:E56)</f>
        <v>156187.3</v>
      </c>
      <c r="F53" s="213">
        <f t="shared" si="0"/>
        <v>0.5944043808348749</v>
      </c>
    </row>
    <row r="54" spans="1:6" ht="15.75">
      <c r="A54" s="214" t="s">
        <v>375</v>
      </c>
      <c r="B54" s="214" t="s">
        <v>368</v>
      </c>
      <c r="C54" s="216" t="s">
        <v>386</v>
      </c>
      <c r="D54" s="217">
        <v>1802.8</v>
      </c>
      <c r="E54" s="217">
        <v>1802.8</v>
      </c>
      <c r="F54" s="218">
        <f t="shared" si="0"/>
        <v>1</v>
      </c>
    </row>
    <row r="55" spans="1:6" ht="15.75">
      <c r="A55" s="220">
        <v>11</v>
      </c>
      <c r="B55" s="215" t="s">
        <v>370</v>
      </c>
      <c r="C55" s="216" t="s">
        <v>333</v>
      </c>
      <c r="D55" s="217">
        <v>255490.2</v>
      </c>
      <c r="E55" s="217">
        <v>148914.8</v>
      </c>
      <c r="F55" s="218">
        <f t="shared" si="0"/>
        <v>0.5828591468479025</v>
      </c>
    </row>
    <row r="56" spans="1:6" ht="15.75">
      <c r="A56" s="214" t="s">
        <v>375</v>
      </c>
      <c r="B56" s="215" t="s">
        <v>373</v>
      </c>
      <c r="C56" s="216" t="s">
        <v>334</v>
      </c>
      <c r="D56" s="217">
        <v>5469.7</v>
      </c>
      <c r="E56" s="217">
        <v>5469.7</v>
      </c>
      <c r="F56" s="218">
        <f t="shared" si="0"/>
        <v>1</v>
      </c>
    </row>
    <row r="57" spans="1:6" ht="21.75" customHeight="1">
      <c r="A57" s="208"/>
      <c r="B57" s="209"/>
      <c r="C57" s="210" t="s">
        <v>588</v>
      </c>
      <c r="D57" s="211">
        <f>D12+D20+D24+D31+D36+D38+D45+D48+D53</f>
        <v>4238687.899999999</v>
      </c>
      <c r="E57" s="211">
        <f>E12+E20+E24+E31+E36+E38+E45+E48+E53</f>
        <v>3968794.6</v>
      </c>
      <c r="F57" s="213">
        <f t="shared" si="0"/>
        <v>0.9363262154781438</v>
      </c>
    </row>
  </sheetData>
  <sheetProtection/>
  <mergeCells count="8">
    <mergeCell ref="A5:C5"/>
    <mergeCell ref="A6:F6"/>
    <mergeCell ref="A9:A10"/>
    <mergeCell ref="B9:B10"/>
    <mergeCell ref="C9:C10"/>
    <mergeCell ref="D9:D10"/>
    <mergeCell ref="E9:E10"/>
    <mergeCell ref="F9:F10"/>
  </mergeCells>
  <printOptions/>
  <pageMargins left="1.1811023622047245" right="0.3937007874015748" top="0.7874015748031497" bottom="0.36" header="0.31496062992125984" footer="0.31496062992125984"/>
  <pageSetup fitToHeight="0" fitToWidth="1" horizontalDpi="600" verticalDpi="600" orientation="portrait" paperSize="9" scale="63" r:id="rId1"/>
  <headerFooter differentFirst="1">
    <oddHeader>&amp;C&amp;P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6"/>
  <sheetViews>
    <sheetView tabSelected="1" zoomScalePageLayoutView="0" workbookViewId="0" topLeftCell="A1">
      <selection activeCell="A7" sqref="A7:E7"/>
    </sheetView>
  </sheetViews>
  <sheetFormatPr defaultColWidth="9.00390625" defaultRowHeight="12.75"/>
  <cols>
    <col min="1" max="1" width="18.25390625" style="21" customWidth="1"/>
    <col min="2" max="2" width="31.25390625" style="21" customWidth="1"/>
    <col min="3" max="3" width="76.25390625" style="21" customWidth="1"/>
    <col min="4" max="4" width="19.375" style="21" customWidth="1"/>
    <col min="5" max="5" width="17.875" style="21" customWidth="1"/>
    <col min="6" max="16384" width="9.125" style="21" customWidth="1"/>
  </cols>
  <sheetData>
    <row r="1" spans="1:5" ht="16.5" customHeight="1">
      <c r="A1" s="16"/>
      <c r="C1" s="16"/>
      <c r="D1" s="14" t="s">
        <v>909</v>
      </c>
      <c r="E1" s="16"/>
    </row>
    <row r="2" spans="1:5" ht="16.5" customHeight="1">
      <c r="A2" s="16"/>
      <c r="C2" s="16"/>
      <c r="D2" s="15" t="s">
        <v>858</v>
      </c>
      <c r="E2" s="109"/>
    </row>
    <row r="3" spans="1:5" ht="16.5" customHeight="1">
      <c r="A3" s="16"/>
      <c r="C3" s="16"/>
      <c r="D3" s="39" t="s">
        <v>859</v>
      </c>
      <c r="E3" s="109"/>
    </row>
    <row r="4" spans="1:5" ht="16.5" customHeight="1">
      <c r="A4" s="16"/>
      <c r="C4" s="16"/>
      <c r="D4" s="17" t="s">
        <v>910</v>
      </c>
      <c r="E4" s="17"/>
    </row>
    <row r="5" spans="4:5" ht="15.75">
      <c r="D5" s="16"/>
      <c r="E5" s="16"/>
    </row>
    <row r="7" spans="1:5" ht="39" customHeight="1">
      <c r="A7" s="274" t="s">
        <v>1229</v>
      </c>
      <c r="B7" s="274"/>
      <c r="C7" s="274"/>
      <c r="D7" s="274"/>
      <c r="E7" s="274"/>
    </row>
    <row r="8" ht="15.75">
      <c r="A8" s="22"/>
    </row>
    <row r="9" spans="1:5" ht="17.25" customHeight="1">
      <c r="A9" s="275"/>
      <c r="B9" s="275"/>
      <c r="C9" s="23"/>
      <c r="D9" s="23"/>
      <c r="E9" s="24" t="s">
        <v>0</v>
      </c>
    </row>
    <row r="10" spans="1:5" ht="16.5" customHeight="1">
      <c r="A10" s="276" t="s">
        <v>387</v>
      </c>
      <c r="B10" s="277"/>
      <c r="C10" s="278" t="s">
        <v>388</v>
      </c>
      <c r="D10" s="280" t="s">
        <v>361</v>
      </c>
      <c r="E10" s="279" t="s">
        <v>389</v>
      </c>
    </row>
    <row r="11" spans="1:5" ht="45" customHeight="1">
      <c r="A11" s="26" t="s">
        <v>390</v>
      </c>
      <c r="B11" s="70" t="s">
        <v>391</v>
      </c>
      <c r="C11" s="278"/>
      <c r="D11" s="281"/>
      <c r="E11" s="279"/>
    </row>
    <row r="12" spans="1:5" ht="15.75" customHeight="1">
      <c r="A12" s="93">
        <v>1</v>
      </c>
      <c r="B12" s="93">
        <v>2</v>
      </c>
      <c r="C12" s="96">
        <v>3</v>
      </c>
      <c r="D12" s="96">
        <v>4</v>
      </c>
      <c r="E12" s="93">
        <v>5</v>
      </c>
    </row>
    <row r="13" spans="1:5" s="29" customFormat="1" ht="31.5">
      <c r="A13" s="26">
        <v>670</v>
      </c>
      <c r="B13" s="25"/>
      <c r="C13" s="27" t="s">
        <v>1081</v>
      </c>
      <c r="D13" s="27"/>
      <c r="E13" s="28"/>
    </row>
    <row r="14" spans="1:5" s="29" customFormat="1" ht="35.25" customHeight="1">
      <c r="A14" s="26"/>
      <c r="B14" s="36" t="s">
        <v>394</v>
      </c>
      <c r="C14" s="30" t="s">
        <v>395</v>
      </c>
      <c r="D14" s="221">
        <v>359288.2</v>
      </c>
      <c r="E14" s="222">
        <v>174115</v>
      </c>
    </row>
    <row r="15" spans="1:5" s="29" customFormat="1" ht="31.5" customHeight="1" hidden="1">
      <c r="A15" s="25"/>
      <c r="B15" s="223" t="s">
        <v>392</v>
      </c>
      <c r="C15" s="224" t="s">
        <v>393</v>
      </c>
      <c r="D15" s="225"/>
      <c r="E15" s="226"/>
    </row>
    <row r="16" spans="1:5" s="29" customFormat="1" ht="33" customHeight="1" hidden="1">
      <c r="A16" s="31"/>
      <c r="B16" s="32" t="s">
        <v>392</v>
      </c>
      <c r="C16" s="33" t="s">
        <v>393</v>
      </c>
      <c r="D16" s="227"/>
      <c r="E16" s="37"/>
    </row>
    <row r="17" spans="1:5" s="29" customFormat="1" ht="18.75" customHeight="1">
      <c r="A17" s="28"/>
      <c r="B17" s="28"/>
      <c r="C17" s="34" t="s">
        <v>396</v>
      </c>
      <c r="D17" s="228">
        <f>D14</f>
        <v>359288.2</v>
      </c>
      <c r="E17" s="38">
        <f>E14</f>
        <v>174115</v>
      </c>
    </row>
    <row r="18" spans="2:5" s="29" customFormat="1" ht="15.75" hidden="1">
      <c r="B18" s="15"/>
      <c r="C18" s="71"/>
      <c r="D18" s="171"/>
      <c r="E18" s="171"/>
    </row>
    <row r="19" spans="4:5" s="29" customFormat="1" ht="15.75" hidden="1">
      <c r="D19" s="230">
        <v>-3879399.7</v>
      </c>
      <c r="E19" s="230">
        <v>-3794679.6</v>
      </c>
    </row>
    <row r="20" spans="4:5" s="29" customFormat="1" ht="15.75" hidden="1">
      <c r="D20" s="230">
        <v>4238687.9</v>
      </c>
      <c r="E20" s="230">
        <v>3968794.6</v>
      </c>
    </row>
    <row r="21" spans="4:5" s="29" customFormat="1" ht="15.75" hidden="1">
      <c r="D21" s="230">
        <f>SUM(D19:D20)</f>
        <v>359288.2000000002</v>
      </c>
      <c r="E21" s="230">
        <f>SUM(E19:E20)</f>
        <v>174115</v>
      </c>
    </row>
    <row r="22" s="29" customFormat="1" ht="15.75"/>
    <row r="23" s="29" customFormat="1" ht="15.75"/>
    <row r="24" s="29" customFormat="1" ht="15.75"/>
    <row r="25" s="29" customFormat="1" ht="15.75"/>
    <row r="26" s="29" customFormat="1" ht="15.75"/>
    <row r="27" s="29" customFormat="1" ht="15.75"/>
    <row r="28" s="29" customFormat="1" ht="15.75"/>
    <row r="29" s="29" customFormat="1" ht="15.75"/>
    <row r="30" s="29" customFormat="1" ht="15.75"/>
    <row r="31" s="29" customFormat="1" ht="15.75"/>
    <row r="32" s="29" customFormat="1" ht="15.75"/>
    <row r="33" s="29" customFormat="1" ht="15.75"/>
    <row r="34" s="29" customFormat="1" ht="15.75"/>
    <row r="126" spans="3:4" ht="15.75">
      <c r="C126" s="35"/>
      <c r="D126" s="35"/>
    </row>
  </sheetData>
  <sheetProtection/>
  <mergeCells count="6">
    <mergeCell ref="A7:E7"/>
    <mergeCell ref="A9:B9"/>
    <mergeCell ref="A10:B10"/>
    <mergeCell ref="C10:C11"/>
    <mergeCell ref="E10:E11"/>
    <mergeCell ref="D10:D11"/>
  </mergeCells>
  <printOptions/>
  <pageMargins left="0.7874015748031497" right="0.7874015748031497" top="1.1811023622047245" bottom="0.3937007874015748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СОЛИКАМСКА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Сомова Наталья Александровна</cp:lastModifiedBy>
  <cp:lastPrinted>2021-03-31T17:02:36Z</cp:lastPrinted>
  <dcterms:created xsi:type="dcterms:W3CDTF">2008-04-15T05:17:20Z</dcterms:created>
  <dcterms:modified xsi:type="dcterms:W3CDTF">2021-03-31T17:03:07Z</dcterms:modified>
  <cp:category/>
  <cp:version/>
  <cp:contentType/>
  <cp:contentStatus/>
</cp:coreProperties>
</file>